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Fi-plan\FINANCIJSKI PLAN 2020\"/>
    </mc:Choice>
  </mc:AlternateContent>
  <xr:revisionPtr revIDLastSave="0" documentId="13_ncr:1_{25D3E7A9-F2E0-4BEA-91C2-810CDF06C96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G96" i="1" l="1"/>
  <c r="I96" i="1"/>
  <c r="I90" i="1"/>
  <c r="I84" i="1"/>
  <c r="I63" i="1"/>
  <c r="I53" i="1"/>
  <c r="I30" i="1"/>
  <c r="I98" i="1" s="1"/>
  <c r="G53" i="1"/>
  <c r="G30" i="1"/>
  <c r="G84" i="1"/>
  <c r="G63" i="1"/>
  <c r="G90" i="1"/>
  <c r="G98" i="1" l="1"/>
  <c r="I15" i="1"/>
  <c r="G15" i="1"/>
  <c r="I12" i="1"/>
  <c r="I23" i="1"/>
  <c r="G23" i="1"/>
  <c r="I10" i="1"/>
  <c r="G10" i="1"/>
  <c r="G12" i="1"/>
  <c r="E4" i="2"/>
  <c r="E22" i="2" l="1"/>
  <c r="C4" i="2"/>
  <c r="D4" i="2"/>
  <c r="F4" i="2"/>
  <c r="G4" i="2"/>
  <c r="H4" i="2" s="1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22" i="2" l="1"/>
  <c r="C35" i="2"/>
  <c r="F70" i="2"/>
  <c r="F26" i="2" s="1"/>
  <c r="G17" i="1"/>
  <c r="I17" i="1"/>
  <c r="I25" i="1"/>
  <c r="G25" i="1"/>
  <c r="H73" i="2"/>
  <c r="H72" i="2"/>
  <c r="H71" i="2"/>
  <c r="G70" i="2"/>
  <c r="E70" i="2"/>
  <c r="D70" i="2"/>
  <c r="C70" i="2"/>
  <c r="H69" i="2"/>
  <c r="H68" i="2"/>
  <c r="G67" i="2"/>
  <c r="E67" i="2"/>
  <c r="D67" i="2"/>
  <c r="C67" i="2"/>
  <c r="H66" i="2"/>
  <c r="H65" i="2"/>
  <c r="H64" i="2"/>
  <c r="G63" i="2"/>
  <c r="E63" i="2"/>
  <c r="D63" i="2"/>
  <c r="C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G35" i="2"/>
  <c r="E35" i="2"/>
  <c r="D35" i="2"/>
  <c r="H34" i="2"/>
  <c r="H33" i="2"/>
  <c r="H32" i="2"/>
  <c r="H31" i="2"/>
  <c r="H30" i="2"/>
  <c r="H29" i="2"/>
  <c r="H28" i="2"/>
  <c r="G27" i="2"/>
  <c r="E27" i="2"/>
  <c r="D27" i="2"/>
  <c r="C27" i="2"/>
  <c r="H70" i="2" l="1"/>
  <c r="E26" i="2"/>
  <c r="D26" i="2"/>
  <c r="H63" i="2"/>
  <c r="H67" i="2"/>
  <c r="C26" i="2"/>
  <c r="G26" i="2"/>
  <c r="H35" i="2"/>
  <c r="H27" i="2"/>
  <c r="I73" i="2" l="1"/>
  <c r="H26" i="2"/>
  <c r="G20" i="1"/>
  <c r="G28" i="1" s="1"/>
  <c r="I20" i="1" l="1"/>
  <c r="I28" i="1" s="1"/>
  <c r="I99" i="1" l="1"/>
</calcChain>
</file>

<file path=xl/sharedStrings.xml><?xml version="1.0" encoding="utf-8"?>
<sst xmlns="http://schemas.openxmlformats.org/spreadsheetml/2006/main" count="191" uniqueCount="155">
  <si>
    <t>Hrvatska knjižnica za slijepe</t>
  </si>
  <si>
    <t>PRIHODI</t>
  </si>
  <si>
    <t>PLAN NAKON REBALANSA</t>
  </si>
  <si>
    <t>POMOĆI IZ PRORAČUNA KOJI NAM NIJE NADLEŽAN</t>
  </si>
  <si>
    <t>PRIHODI OD PRODAJE PROIZVODA I ROBA</t>
  </si>
  <si>
    <t>PRIHODI OD PRUŽENIH USLUGA</t>
  </si>
  <si>
    <t>PRIHODI OD PRODAJE BROŠURA, KATALOGA</t>
  </si>
  <si>
    <t>PRIHODI IZ PRORAČUNA ZA FINANC. REDOVNE DJEL.</t>
  </si>
  <si>
    <t>PRIHODI ZA FINANCIRANJE RASHODA POSLOVANJA</t>
  </si>
  <si>
    <t>UKUPNO PLANIRANI PRIHODI I PRIMICI</t>
  </si>
  <si>
    <t>RASHODI</t>
  </si>
  <si>
    <t>NAZIV RAČUNA</t>
  </si>
  <si>
    <t>PLAĆE ZA REDOVAN RAD</t>
  </si>
  <si>
    <t>OSTALI RASHODI ZA ZAPOSLENE</t>
  </si>
  <si>
    <t>DOPRINOS ZA ZDRAVSTVENO OSIGURANJE</t>
  </si>
  <si>
    <t>SLUŽBENA PUTOVANJA</t>
  </si>
  <si>
    <t>NAKNADE ZA PRIJEVOZ NA POSAO I S POSLA</t>
  </si>
  <si>
    <t>STRUČNA USAVRŠAVANJA ZAPOSLENIKA</t>
  </si>
  <si>
    <t>ENERGIJA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</si>
  <si>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</si>
  <si>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</si>
  <si>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</si>
  <si>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</si>
  <si>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</si>
  <si>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</si>
  <si>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</si>
  <si>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</si>
  <si>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</si>
  <si>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</si>
  <si>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</si>
  <si>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</si>
  <si>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BANKARSKE USLUGE I USLUGE PLATNOG PORMETA</t>
  </si>
  <si>
    <t>UREDSKA OPREMA I NAMJEŠTSJ</t>
  </si>
  <si>
    <t>KOMUNIKACIJSKA OPREMA</t>
  </si>
  <si>
    <t>OPREMA ZA ODRŽAVANE I ZAŠTITU</t>
  </si>
  <si>
    <t>3+4</t>
  </si>
  <si>
    <t>UKUPNO RASHODI POSLOVANJA</t>
  </si>
  <si>
    <t>PRIHODI ZA FINANCIRANJE PROGRAMSKA DJELATNOST</t>
  </si>
  <si>
    <t>ZAKUPNINE I NAJAMNINE</t>
  </si>
  <si>
    <t xml:space="preserve">                                         Draškovićeva 80/1  </t>
  </si>
  <si>
    <t xml:space="preserve">                                           10000 Zagreb</t>
  </si>
  <si>
    <t>UREDSkI MATERIJAL I OSTALI MATERIJALNI RASHODI</t>
  </si>
  <si>
    <t>FINANCIJSKA IMOVINA</t>
  </si>
  <si>
    <t>ZDRAVSTVENE I VETERINSRSKE USLUGE</t>
  </si>
  <si>
    <t>OSTALA PRAVA</t>
  </si>
  <si>
    <t>LICENCE</t>
  </si>
  <si>
    <t>HRVATSKA KNJIŽNICA ZA SLIJEPE PLAN 2019</t>
  </si>
  <si>
    <t>ODJELJAK</t>
  </si>
  <si>
    <t>SREDSTVA MK-a ZA REDOVNU DJELATNOST IZVOR 11</t>
  </si>
  <si>
    <t>PLAN SREDSTAVA MK-A ZA PROGRAME HKS ZA 2019.</t>
  </si>
  <si>
    <t>VLASTITA SRDSTVA</t>
  </si>
  <si>
    <t>ZAVOD ZA VJEŠTAĆENJE….</t>
  </si>
  <si>
    <t>GRAD ZAGREB</t>
  </si>
  <si>
    <t>UKUPNO</t>
  </si>
  <si>
    <t xml:space="preserve">UKUPNO RASHODI </t>
  </si>
  <si>
    <t>Rashodi za zaposlene</t>
  </si>
  <si>
    <t>Plaće za zaposlene</t>
  </si>
  <si>
    <t>Plaće za prekovremeni rad</t>
  </si>
  <si>
    <t xml:space="preserve">Plaće za posebne uvjete rada </t>
  </si>
  <si>
    <t>Ostali rashodi za zaposlene</t>
  </si>
  <si>
    <t>Doprinosi za mirovinsko osiguranje</t>
  </si>
  <si>
    <t>Doprinosi za zdrav.osiguranje</t>
  </si>
  <si>
    <t>Doprinosi za zapošljavanje</t>
  </si>
  <si>
    <t>Materijalni rashodi</t>
  </si>
  <si>
    <t>Službena putovanja</t>
  </si>
  <si>
    <t>Naknade za prijevoz, rad na terenu i odvojen život</t>
  </si>
  <si>
    <t>Stručno usavršavanje zaposlenika</t>
  </si>
  <si>
    <t>Naknada za korištenje vlastitog vozila</t>
  </si>
  <si>
    <t>Uredski materijal i ostali mat.ras.</t>
  </si>
  <si>
    <t>Materijali, sirovine i trgovačka roba</t>
  </si>
  <si>
    <t>Energija</t>
  </si>
  <si>
    <t>Materijal i dijelovi za tekuće i investicijsko održavanje</t>
  </si>
  <si>
    <t>Sitni inventar i autogume</t>
  </si>
  <si>
    <t>Službena radna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</si>
  <si>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</si>
  <si>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</si>
  <si>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</si>
  <si>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</si>
  <si>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</si>
  <si>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</si>
  <si>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</si>
  <si>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</si>
  <si>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</si>
  <si>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Troškovi osobama izvan radnog odnosa</t>
  </si>
  <si>
    <t>Naknade članovima upravnog vijeća</t>
  </si>
  <si>
    <t>Premije osiguranja</t>
  </si>
  <si>
    <t>Reprezentacija</t>
  </si>
  <si>
    <t>Članarine</t>
  </si>
  <si>
    <t>Ostale pristojbe i naknade</t>
  </si>
  <si>
    <t>Troškovi sudskih postupaka</t>
  </si>
  <si>
    <t>Ostali nespomenuti rashodi poslovanja</t>
  </si>
  <si>
    <t>Financijski rahodi</t>
  </si>
  <si>
    <t>Bankarske usluge i usluge platnog prometa</t>
  </si>
  <si>
    <t>Negativne tečajne razlike</t>
  </si>
  <si>
    <t>Ostali nespomenuti financijski rashodi</t>
  </si>
  <si>
    <t>Rashodi za nabavu neproizvedene dugotrajne imovine</t>
  </si>
  <si>
    <t>Ostala prava - Ulaganja na tuđoj imovini</t>
  </si>
  <si>
    <t>Licence</t>
  </si>
  <si>
    <t>Rashodi za nabavu proizvedene dugotrajne imovine</t>
  </si>
  <si>
    <t>Računala i računalna oprema</t>
  </si>
  <si>
    <t>Telefoni i ostali komunikac. Uređaji</t>
  </si>
  <si>
    <t>Ulaganja u računalne porgrame</t>
  </si>
  <si>
    <t>DONACIJE OD PRAVNIH I FIZIČKIH ODOBA</t>
  </si>
  <si>
    <t>TEKUĆE DONACIJE OD TRGOVAČKIH DRUŠTAVA</t>
  </si>
  <si>
    <t>KAMATE</t>
  </si>
  <si>
    <t>POZITIVNE TEČAJNE RAZLIKE</t>
  </si>
  <si>
    <t xml:space="preserve">UKUPNO PRIHODI </t>
  </si>
  <si>
    <t>Prihodi iz proračuna za plaće</t>
  </si>
  <si>
    <t>Prihodi iz proračuna materijalni rashodi</t>
  </si>
  <si>
    <t>Darovi</t>
  </si>
  <si>
    <t>Otpremnine</t>
  </si>
  <si>
    <t>Prijevoz</t>
  </si>
  <si>
    <t>Jubilarne nagrade</t>
  </si>
  <si>
    <t>Programska djelatnost</t>
  </si>
  <si>
    <t>Pomoći iz proračun koji im nije nadležan</t>
  </si>
  <si>
    <t>Kamate na depozite po viđenju</t>
  </si>
  <si>
    <t>Prihodi od pozitivnih tečajnih razlika</t>
  </si>
  <si>
    <t>Prihodi od prodanih prooizvoda</t>
  </si>
  <si>
    <t>Prihodi od pruženih usluga</t>
  </si>
  <si>
    <t>Ostali prihodi</t>
  </si>
  <si>
    <t>Tekuće donacije od trgovačkih duštava</t>
  </si>
  <si>
    <t>Tekući prijenosi između poračunskog korisnik istog proračuna</t>
  </si>
  <si>
    <t>SREDSTVA MK ZA REDOVNU DJELATNOST IZVOR 11</t>
  </si>
  <si>
    <t>PLAN SREDSTAVA MK ZA POROGRAME</t>
  </si>
  <si>
    <t>VLASTITA SREDSTVA</t>
  </si>
  <si>
    <t>GRAD ZAGRB</t>
  </si>
  <si>
    <t>Naknade za bolest</t>
  </si>
  <si>
    <t>Početno stanje 2019. vlastita</t>
  </si>
  <si>
    <t>ostaje 95.175,92</t>
  </si>
  <si>
    <t>ZAVOD ZA          3.681,01</t>
  </si>
  <si>
    <t>VLASTITA        89.305,30</t>
  </si>
  <si>
    <t xml:space="preserve"> MK                      2.189,61</t>
  </si>
  <si>
    <t>VLASTITA</t>
  </si>
  <si>
    <t>ZOSI</t>
  </si>
  <si>
    <t>MK</t>
  </si>
  <si>
    <t xml:space="preserve">III. REBALANS FINANCIJSKOG PLANA ZA 2020. GODINU NA  DAN 31.12.2020.  </t>
  </si>
  <si>
    <t>PRIHODI IZ PRORAČUNA ZA FINANC. PROGRAMSKE DJEL.</t>
  </si>
  <si>
    <t>PLAN ZA 2020.</t>
  </si>
  <si>
    <t>PRIHODI IZ NADLEŽNOG PRORAČUNA</t>
  </si>
  <si>
    <t>PROGRAMI HKS OSTALI IZVORI</t>
  </si>
  <si>
    <t>VIŠAK IZ 2019. GODINE</t>
  </si>
  <si>
    <t>RASHODI POSLOVANJA - VLASTITA SREDSTVA</t>
  </si>
  <si>
    <t>RASHODI POSLOVANJA - GRAD ZAGREB</t>
  </si>
  <si>
    <t>RASHODI POSLOVANJA - PROGRAMI HKS OSTALI IZVORI</t>
  </si>
  <si>
    <t>RASHODI IZ PRORAČUNA- REDOVNA DJELATNOST</t>
  </si>
  <si>
    <t>NAKNADE TROŠKOVA OSOBAMA IZVAN R.O.</t>
  </si>
  <si>
    <t>NAKNADE ŠTETA PRAVNIM I FIZIČKIM OSOBAMA</t>
  </si>
  <si>
    <t>RASHODI IZ PRORAČUNA - PROGRAMSKA DJELATNOST</t>
  </si>
  <si>
    <t>STRUČNO USAVRŠAVANJE ZAPOSLENIKA</t>
  </si>
  <si>
    <t>SLUŽBENA, RADNA I ZAŠTITNA ODJEĆA</t>
  </si>
  <si>
    <t>MEĐUNARODNE ČLANARINE</t>
  </si>
  <si>
    <t>NEGATIVNE TEČAJNE RAZLIKE</t>
  </si>
  <si>
    <t>RASHODI POSLOVANJA - DONACIJE</t>
  </si>
  <si>
    <t>UGOVORI O DJELU</t>
  </si>
  <si>
    <t>VIŠAK 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</si>
</sst>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2"/>
      <color rgb="FF365F9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 Narrow"/>
      <family val="2"/>
      <charset val="238"/>
    </font>
    <font>
      <sz val="8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8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0" fillId="0" borderId="1" xfId="0" applyNumberFormat="1" applyBorder="1" applyAlignment="1"/>
    <xf numFmtId="4" fontId="4" fillId="0" borderId="1" xfId="0" applyNumberFormat="1" applyFont="1" applyBorder="1" applyAlignment="1"/>
    <xf numFmtId="0" fontId="0" fillId="0" borderId="1" xfId="0" applyFont="1" applyBorder="1"/>
    <xf numFmtId="4" fontId="0" fillId="2" borderId="1" xfId="0" applyNumberFormat="1" applyFill="1" applyBorder="1" applyAlignment="1"/>
    <xf numFmtId="4" fontId="4" fillId="0" borderId="1" xfId="0" applyNumberFormat="1" applyFont="1" applyBorder="1" applyAlignment="1"/>
    <xf numFmtId="4" fontId="0" fillId="0" borderId="1" xfId="0" applyNumberFormat="1" applyBorder="1" applyAlignment="1"/>
    <xf numFmtId="4" fontId="0" fillId="2" borderId="1" xfId="0" applyNumberFormat="1" applyFill="1" applyBorder="1" applyAlignment="1"/>
    <xf numFmtId="4" fontId="0" fillId="2" borderId="1" xfId="0" applyNumberFormat="1" applyFont="1" applyFill="1" applyBorder="1" applyAlignment="1"/>
    <xf numFmtId="4" fontId="0" fillId="2" borderId="1" xfId="0" applyNumberFormat="1" applyFill="1" applyBorder="1" applyAlignment="1"/>
    <xf numFmtId="3" fontId="5" fillId="0" borderId="5" xfId="0" applyNumberFormat="1" applyFont="1" applyBorder="1" applyAlignment="1">
      <alignment horizontal="center"/>
    </xf>
    <xf numFmtId="0" fontId="8" fillId="4" borderId="1" xfId="0" applyNumberFormat="1" applyFont="1" applyFill="1" applyBorder="1" applyAlignment="1">
      <alignment horizontal="left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0" fontId="8" fillId="5" borderId="7" xfId="0" applyNumberFormat="1" applyFont="1" applyFill="1" applyBorder="1" applyAlignment="1">
      <alignment horizontal="left" vertical="center" wrapText="1"/>
    </xf>
    <xf numFmtId="4" fontId="8" fillId="5" borderId="7" xfId="0" applyNumberFormat="1" applyFont="1" applyFill="1" applyBorder="1" applyAlignment="1">
      <alignment horizontal="right" vertical="center" wrapText="1"/>
    </xf>
    <xf numFmtId="3" fontId="8" fillId="5" borderId="7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/>
    <xf numFmtId="3" fontId="11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8" fillId="5" borderId="1" xfId="0" applyNumberFormat="1" applyFont="1" applyFill="1" applyBorder="1" applyAlignment="1">
      <alignment horizontal="left" vertical="center" wrapText="1"/>
    </xf>
    <xf numFmtId="4" fontId="8" fillId="5" borderId="1" xfId="0" applyNumberFormat="1" applyFont="1" applyFill="1" applyBorder="1" applyAlignment="1">
      <alignment horizontal="right" vertical="center" wrapText="1"/>
    </xf>
    <xf numFmtId="3" fontId="8" fillId="5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9" fillId="0" borderId="7" xfId="0" applyFont="1" applyFill="1" applyBorder="1" applyAlignment="1">
      <alignment horizontal="right" vertical="center"/>
    </xf>
    <xf numFmtId="0" fontId="9" fillId="0" borderId="7" xfId="0" applyFont="1" applyFill="1" applyBorder="1"/>
    <xf numFmtId="4" fontId="12" fillId="2" borderId="1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0" fillId="2" borderId="1" xfId="0" applyNumberFormat="1" applyFill="1" applyBorder="1" applyAlignment="1"/>
    <xf numFmtId="4" fontId="0" fillId="0" borderId="1" xfId="0" applyNumberFormat="1" applyFont="1" applyBorder="1" applyAlignment="1"/>
    <xf numFmtId="3" fontId="5" fillId="0" borderId="5" xfId="0" applyNumberFormat="1" applyFont="1" applyBorder="1" applyAlignment="1">
      <alignment horizontal="center"/>
    </xf>
    <xf numFmtId="4" fontId="10" fillId="0" borderId="1" xfId="0" applyNumberFormat="1" applyFont="1" applyBorder="1"/>
    <xf numFmtId="4" fontId="0" fillId="0" borderId="0" xfId="0" applyNumberFormat="1"/>
    <xf numFmtId="4" fontId="9" fillId="0" borderId="1" xfId="0" applyNumberFormat="1" applyFont="1" applyBorder="1"/>
    <xf numFmtId="4" fontId="12" fillId="0" borderId="1" xfId="0" applyNumberFormat="1" applyFont="1" applyBorder="1"/>
    <xf numFmtId="4" fontId="10" fillId="2" borderId="1" xfId="0" applyNumberFormat="1" applyFont="1" applyFill="1" applyBorder="1"/>
    <xf numFmtId="4" fontId="9" fillId="2" borderId="1" xfId="0" applyNumberFormat="1" applyFont="1" applyFill="1" applyBorder="1"/>
    <xf numFmtId="2" fontId="13" fillId="0" borderId="1" xfId="0" applyNumberFormat="1" applyFont="1" applyBorder="1"/>
    <xf numFmtId="2" fontId="13" fillId="0" borderId="7" xfId="0" applyNumberFormat="1" applyFont="1" applyBorder="1"/>
    <xf numFmtId="4" fontId="0" fillId="0" borderId="1" xfId="0" applyNumberFormat="1" applyBorder="1"/>
    <xf numFmtId="0" fontId="9" fillId="2" borderId="1" xfId="0" applyNumberFormat="1" applyFont="1" applyFill="1" applyBorder="1" applyAlignment="1">
      <alignment horizontal="right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Font="1" applyBorder="1"/>
    <xf numFmtId="4" fontId="15" fillId="4" borderId="1" xfId="0" applyNumberFormat="1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3" fontId="15" fillId="4" borderId="9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4" fontId="0" fillId="0" borderId="0" xfId="0" applyNumberFormat="1" applyAlignment="1">
      <alignment horizontal="right"/>
    </xf>
    <xf numFmtId="4" fontId="0" fillId="2" borderId="1" xfId="0" applyNumberFormat="1" applyFill="1" applyBorder="1" applyAlignment="1"/>
    <xf numFmtId="4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 wrapText="1"/>
    </xf>
    <xf numFmtId="4" fontId="0" fillId="2" borderId="1" xfId="0" applyNumberFormat="1" applyFill="1" applyBorder="1" applyAlignment="1"/>
    <xf numFmtId="4" fontId="4" fillId="2" borderId="1" xfId="0" applyNumberFormat="1" applyFont="1" applyFill="1" applyBorder="1" applyAlignment="1"/>
    <xf numFmtId="0" fontId="4" fillId="6" borderId="1" xfId="0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/>
    <xf numFmtId="0" fontId="0" fillId="6" borderId="1" xfId="0" applyFill="1" applyBorder="1"/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4" fontId="0" fillId="0" borderId="3" xfId="0" applyNumberFormat="1" applyFont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left"/>
    </xf>
    <xf numFmtId="4" fontId="4" fillId="0" borderId="3" xfId="0" applyNumberFormat="1" applyFont="1" applyBorder="1" applyAlignment="1"/>
    <xf numFmtId="4" fontId="4" fillId="0" borderId="4" xfId="0" applyNumberFormat="1" applyFont="1" applyBorder="1" applyAlignment="1"/>
    <xf numFmtId="4" fontId="0" fillId="0" borderId="3" xfId="0" applyNumberFormat="1" applyFont="1" applyBorder="1" applyAlignment="1"/>
    <xf numFmtId="4" fontId="0" fillId="0" borderId="4" xfId="0" applyNumberFormat="1" applyFont="1" applyBorder="1" applyAlignment="1"/>
    <xf numFmtId="4" fontId="0" fillId="0" borderId="3" xfId="0" applyNumberFormat="1" applyBorder="1" applyAlignment="1">
      <alignment horizontal="right" wrapText="1"/>
    </xf>
    <xf numFmtId="4" fontId="0" fillId="0" borderId="4" xfId="0" applyNumberFormat="1" applyBorder="1" applyAlignment="1">
      <alignment horizontal="right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" fontId="0" fillId="2" borderId="1" xfId="0" applyNumberFormat="1" applyFill="1" applyBorder="1" applyAlignment="1"/>
    <xf numFmtId="4" fontId="0" fillId="2" borderId="1" xfId="0" applyNumberFormat="1" applyFont="1" applyFill="1" applyBorder="1" applyAlignment="1"/>
    <xf numFmtId="0" fontId="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3" xfId="0" applyNumberFormat="1" applyBorder="1" applyAlignment="1"/>
    <xf numFmtId="4" fontId="0" fillId="0" borderId="4" xfId="0" applyNumberFormat="1" applyBorder="1" applyAlignme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4" fontId="4" fillId="6" borderId="1" xfId="0" applyNumberFormat="1" applyFont="1" applyFill="1" applyBorder="1" applyAlignment="1"/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" fontId="0" fillId="2" borderId="1" xfId="0" applyNumberFormat="1" applyFill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6" borderId="1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</xdr:rowOff>
    </xdr:from>
    <xdr:to>
      <xdr:col>3</xdr:col>
      <xdr:colOff>142875</xdr:colOff>
      <xdr:row>5</xdr:row>
      <xdr:rowOff>0</xdr:rowOff>
    </xdr:to>
    <xdr:pic>
      <xdr:nvPicPr>
        <xdr:cNvPr id="1027" name="Picture 1" descr="logo novi.jp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9622" t="16982" r="16312" b="31445"/>
        <a:stretch>
          <a:fillRect/>
        </a:stretch>
      </xdr:blipFill>
      <xdr:spPr bwMode="auto">
        <a:xfrm>
          <a:off x="161925" y="9525"/>
          <a:ext cx="18097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581025</xdr:colOff>
      <xdr:row>4</xdr:row>
      <xdr:rowOff>152400</xdr:rowOff>
    </xdr:to>
    <xdr:pic>
      <xdr:nvPicPr>
        <xdr:cNvPr id="1028" name="Picture 1" descr="logo novi.jpg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9622" t="16982" r="16312" b="31445"/>
        <a:stretch>
          <a:fillRect/>
        </a:stretch>
      </xdr:blipFill>
      <xdr:spPr bwMode="auto">
        <a:xfrm>
          <a:off x="0" y="0"/>
          <a:ext cx="1800225" cy="942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99"/>
  <sheetViews>
    <sheetView tabSelected="1" topLeftCell="A31" zoomScaleNormal="100" workbookViewId="0">
      <selection activeCell="A99" sqref="A1:I99"/>
    </sheetView>
  </sheetViews>
  <sheetFormatPr defaultRowHeight="15" x14ac:dyDescent="0.25"/>
  <cols>
    <col min="1" max="1" width="8" customWidth="1"/>
    <col min="5" max="5" width="20.85546875" customWidth="1"/>
    <col min="6" max="6" width="2.140625" customWidth="1"/>
    <col min="7" max="7" width="11.28515625" style="8" customWidth="1"/>
    <col min="8" max="8" width="6.5703125" style="8" customWidth="1"/>
    <col min="9" max="9" width="16.28515625" customWidth="1"/>
    <col min="11" max="11" width="10.140625" bestFit="1" customWidth="1"/>
  </cols>
  <sheetData>
    <row r="2" spans="1:11" ht="15" customHeight="1" x14ac:dyDescent="0.25">
      <c r="D2" s="100" t="s">
        <v>0</v>
      </c>
      <c r="E2" s="100"/>
      <c r="F2" s="100"/>
      <c r="G2" s="100"/>
      <c r="H2" s="100"/>
      <c r="I2" s="100"/>
    </row>
    <row r="3" spans="1:11" ht="15" customHeight="1" x14ac:dyDescent="0.25">
      <c r="D3" s="101" t="s">
        <v>39</v>
      </c>
      <c r="E3" s="101"/>
      <c r="F3" s="101"/>
      <c r="G3" s="101"/>
      <c r="H3" s="101"/>
      <c r="I3" s="1"/>
    </row>
    <row r="4" spans="1:11" ht="15" customHeight="1" x14ac:dyDescent="0.25">
      <c r="D4" s="102" t="s">
        <v>40</v>
      </c>
      <c r="E4" s="102"/>
      <c r="F4" s="102"/>
      <c r="G4" s="102"/>
      <c r="H4" s="102"/>
      <c r="I4" s="1"/>
    </row>
    <row r="7" spans="1:11" s="2" customFormat="1" ht="15.75" x14ac:dyDescent="0.25">
      <c r="A7" s="3" t="s">
        <v>135</v>
      </c>
      <c r="B7" s="3"/>
      <c r="C7" s="3"/>
      <c r="D7" s="3"/>
      <c r="E7" s="3"/>
      <c r="F7" s="3"/>
      <c r="G7" s="7"/>
      <c r="H7" s="7"/>
    </row>
    <row r="8" spans="1:11" ht="30" x14ac:dyDescent="0.25">
      <c r="A8" s="65" t="s">
        <v>1</v>
      </c>
      <c r="B8" s="103" t="s">
        <v>11</v>
      </c>
      <c r="C8" s="103"/>
      <c r="D8" s="103"/>
      <c r="E8" s="103"/>
      <c r="F8" s="103"/>
      <c r="G8" s="106" t="s">
        <v>137</v>
      </c>
      <c r="H8" s="107"/>
      <c r="I8" s="5" t="s">
        <v>2</v>
      </c>
    </row>
    <row r="9" spans="1:11" x14ac:dyDescent="0.25">
      <c r="A9" s="61"/>
      <c r="B9" s="110"/>
      <c r="C9" s="111"/>
      <c r="D9" s="111"/>
      <c r="E9" s="111"/>
      <c r="F9" s="112"/>
      <c r="G9" s="92"/>
      <c r="H9" s="93"/>
      <c r="I9" s="62"/>
    </row>
    <row r="10" spans="1:11" x14ac:dyDescent="0.25">
      <c r="A10" s="6">
        <v>671</v>
      </c>
      <c r="B10" s="85" t="s">
        <v>7</v>
      </c>
      <c r="C10" s="85"/>
      <c r="D10" s="85"/>
      <c r="E10" s="85"/>
      <c r="F10" s="85"/>
      <c r="G10" s="86">
        <f>G11</f>
        <v>2935511</v>
      </c>
      <c r="H10" s="87"/>
      <c r="I10" s="60">
        <f>I11</f>
        <v>2882783.42</v>
      </c>
    </row>
    <row r="11" spans="1:11" x14ac:dyDescent="0.25">
      <c r="A11" s="11">
        <v>6711</v>
      </c>
      <c r="B11" s="76" t="s">
        <v>138</v>
      </c>
      <c r="C11" s="80"/>
      <c r="D11" s="80"/>
      <c r="E11" s="80"/>
      <c r="F11" s="81"/>
      <c r="G11" s="82">
        <v>2935511</v>
      </c>
      <c r="H11" s="83"/>
      <c r="I11" s="16">
        <v>2882783.42</v>
      </c>
    </row>
    <row r="12" spans="1:11" x14ac:dyDescent="0.25">
      <c r="A12" s="6">
        <v>671</v>
      </c>
      <c r="B12" s="85" t="s">
        <v>136</v>
      </c>
      <c r="C12" s="85"/>
      <c r="D12" s="85"/>
      <c r="E12" s="85"/>
      <c r="F12" s="85"/>
      <c r="G12" s="86">
        <f>G13+G14</f>
        <v>61443</v>
      </c>
      <c r="H12" s="87"/>
      <c r="I12" s="60">
        <f>I13+I14</f>
        <v>41623.040000000001</v>
      </c>
    </row>
    <row r="13" spans="1:11" x14ac:dyDescent="0.25">
      <c r="A13" s="11">
        <v>6711</v>
      </c>
      <c r="B13" s="75" t="s">
        <v>8</v>
      </c>
      <c r="C13" s="75"/>
      <c r="D13" s="75"/>
      <c r="E13" s="75"/>
      <c r="F13" s="75"/>
      <c r="G13" s="82">
        <v>57843</v>
      </c>
      <c r="H13" s="83"/>
      <c r="I13" s="39">
        <v>38023.040000000001</v>
      </c>
    </row>
    <row r="14" spans="1:11" x14ac:dyDescent="0.25">
      <c r="A14" s="4">
        <v>6712</v>
      </c>
      <c r="B14" s="75" t="s">
        <v>37</v>
      </c>
      <c r="C14" s="75"/>
      <c r="D14" s="75"/>
      <c r="E14" s="75"/>
      <c r="F14" s="75"/>
      <c r="G14" s="88">
        <v>3600</v>
      </c>
      <c r="H14" s="89"/>
      <c r="I14" s="39">
        <v>3600</v>
      </c>
    </row>
    <row r="15" spans="1:11" x14ac:dyDescent="0.25">
      <c r="A15" s="6">
        <v>636</v>
      </c>
      <c r="B15" s="85" t="s">
        <v>3</v>
      </c>
      <c r="C15" s="85"/>
      <c r="D15" s="85"/>
      <c r="E15" s="85"/>
      <c r="F15" s="85"/>
      <c r="G15" s="86">
        <f>G16</f>
        <v>35000</v>
      </c>
      <c r="H15" s="87"/>
      <c r="I15" s="10">
        <f>I16</f>
        <v>33718.99</v>
      </c>
    </row>
    <row r="16" spans="1:11" x14ac:dyDescent="0.25">
      <c r="A16" s="4">
        <v>6361</v>
      </c>
      <c r="B16" s="75" t="s">
        <v>3</v>
      </c>
      <c r="C16" s="75"/>
      <c r="D16" s="75"/>
      <c r="E16" s="75"/>
      <c r="F16" s="75"/>
      <c r="G16" s="104">
        <v>35000</v>
      </c>
      <c r="H16" s="105"/>
      <c r="I16" s="9">
        <v>33718.99</v>
      </c>
      <c r="K16" s="42"/>
    </row>
    <row r="17" spans="1:9" x14ac:dyDescent="0.25">
      <c r="A17" s="6">
        <v>641</v>
      </c>
      <c r="B17" s="68" t="s">
        <v>42</v>
      </c>
      <c r="C17" s="69"/>
      <c r="D17" s="69"/>
      <c r="E17" s="69"/>
      <c r="F17" s="70"/>
      <c r="G17" s="71">
        <f>G18+G19</f>
        <v>0</v>
      </c>
      <c r="H17" s="72"/>
      <c r="I17" s="13">
        <f>I18+I19</f>
        <v>112.41000000000001</v>
      </c>
    </row>
    <row r="18" spans="1:9" x14ac:dyDescent="0.25">
      <c r="A18" s="4">
        <v>6413</v>
      </c>
      <c r="B18" s="76" t="s">
        <v>104</v>
      </c>
      <c r="C18" s="77"/>
      <c r="D18" s="77"/>
      <c r="E18" s="77"/>
      <c r="F18" s="78"/>
      <c r="G18" s="73">
        <v>0</v>
      </c>
      <c r="H18" s="74"/>
      <c r="I18" s="14">
        <v>0.4</v>
      </c>
    </row>
    <row r="19" spans="1:9" x14ac:dyDescent="0.25">
      <c r="A19" s="4">
        <v>6415</v>
      </c>
      <c r="B19" s="76" t="s">
        <v>105</v>
      </c>
      <c r="C19" s="77"/>
      <c r="D19" s="77"/>
      <c r="E19" s="77"/>
      <c r="F19" s="78"/>
      <c r="G19" s="73">
        <v>0</v>
      </c>
      <c r="H19" s="74"/>
      <c r="I19" s="14">
        <v>112.01</v>
      </c>
    </row>
    <row r="20" spans="1:9" x14ac:dyDescent="0.25">
      <c r="A20" s="6">
        <v>661</v>
      </c>
      <c r="B20" s="85" t="s">
        <v>4</v>
      </c>
      <c r="C20" s="85"/>
      <c r="D20" s="85"/>
      <c r="E20" s="85"/>
      <c r="F20" s="85"/>
      <c r="G20" s="86">
        <f>G21+G22</f>
        <v>225900</v>
      </c>
      <c r="H20" s="87"/>
      <c r="I20" s="10">
        <f>I21+I22</f>
        <v>135575.72999999998</v>
      </c>
    </row>
    <row r="21" spans="1:9" x14ac:dyDescent="0.25">
      <c r="A21" s="4">
        <v>6614</v>
      </c>
      <c r="B21" s="75" t="s">
        <v>6</v>
      </c>
      <c r="C21" s="75"/>
      <c r="D21" s="75"/>
      <c r="E21" s="75"/>
      <c r="F21" s="75"/>
      <c r="G21" s="104">
        <v>20000</v>
      </c>
      <c r="H21" s="105"/>
      <c r="I21" s="17">
        <v>9536.0499999999993</v>
      </c>
    </row>
    <row r="22" spans="1:9" x14ac:dyDescent="0.25">
      <c r="A22" s="4">
        <v>6615</v>
      </c>
      <c r="B22" s="75" t="s">
        <v>5</v>
      </c>
      <c r="C22" s="75"/>
      <c r="D22" s="75"/>
      <c r="E22" s="75"/>
      <c r="F22" s="75"/>
      <c r="G22" s="104">
        <v>205900</v>
      </c>
      <c r="H22" s="105"/>
      <c r="I22" s="17">
        <v>126039.67999999999</v>
      </c>
    </row>
    <row r="23" spans="1:9" x14ac:dyDescent="0.25">
      <c r="A23" s="4"/>
      <c r="B23" s="68" t="s">
        <v>139</v>
      </c>
      <c r="C23" s="69"/>
      <c r="D23" s="69"/>
      <c r="E23" s="69"/>
      <c r="F23" s="70"/>
      <c r="G23" s="71">
        <f>G24</f>
        <v>21100</v>
      </c>
      <c r="H23" s="72"/>
      <c r="I23" s="60">
        <f>I24</f>
        <v>0</v>
      </c>
    </row>
    <row r="24" spans="1:9" x14ac:dyDescent="0.25">
      <c r="A24" s="4">
        <v>6615</v>
      </c>
      <c r="B24" s="76" t="s">
        <v>118</v>
      </c>
      <c r="C24" s="77"/>
      <c r="D24" s="77"/>
      <c r="E24" s="77"/>
      <c r="F24" s="78"/>
      <c r="G24" s="73">
        <v>21100</v>
      </c>
      <c r="H24" s="74"/>
      <c r="I24" s="59">
        <v>0</v>
      </c>
    </row>
    <row r="25" spans="1:9" x14ac:dyDescent="0.25">
      <c r="A25" s="6">
        <v>663</v>
      </c>
      <c r="B25" s="68" t="s">
        <v>102</v>
      </c>
      <c r="C25" s="69"/>
      <c r="D25" s="69"/>
      <c r="E25" s="69"/>
      <c r="F25" s="70"/>
      <c r="G25" s="90">
        <f>G26</f>
        <v>0</v>
      </c>
      <c r="H25" s="91"/>
      <c r="I25" s="60">
        <f>I26</f>
        <v>11566.8</v>
      </c>
    </row>
    <row r="26" spans="1:9" x14ac:dyDescent="0.25">
      <c r="A26" s="4">
        <v>6631</v>
      </c>
      <c r="B26" s="76" t="s">
        <v>103</v>
      </c>
      <c r="C26" s="77"/>
      <c r="D26" s="77"/>
      <c r="E26" s="77"/>
      <c r="F26" s="78"/>
      <c r="G26" s="73">
        <v>0</v>
      </c>
      <c r="H26" s="74"/>
      <c r="I26" s="38">
        <v>11566.8</v>
      </c>
    </row>
    <row r="27" spans="1:9" x14ac:dyDescent="0.25">
      <c r="A27" s="4"/>
      <c r="B27" s="76" t="s">
        <v>140</v>
      </c>
      <c r="C27" s="77"/>
      <c r="D27" s="77"/>
      <c r="E27" s="77"/>
      <c r="F27" s="78"/>
      <c r="G27" s="73"/>
      <c r="H27" s="74"/>
      <c r="I27" s="59">
        <v>92986.31</v>
      </c>
    </row>
    <row r="28" spans="1:9" x14ac:dyDescent="0.25">
      <c r="A28" s="108" t="s">
        <v>9</v>
      </c>
      <c r="B28" s="108"/>
      <c r="C28" s="108"/>
      <c r="D28" s="108"/>
      <c r="E28" s="108"/>
      <c r="F28" s="108"/>
      <c r="G28" s="109">
        <f>G10+G12+G15+G17+G20+G23</f>
        <v>3278954</v>
      </c>
      <c r="H28" s="109"/>
      <c r="I28" s="66">
        <f>I10+I12+I15+I17+I20+I25+I27</f>
        <v>3198366.7</v>
      </c>
    </row>
    <row r="29" spans="1:9" ht="30" x14ac:dyDescent="0.25">
      <c r="A29" s="65" t="s">
        <v>10</v>
      </c>
      <c r="B29" s="103" t="s">
        <v>11</v>
      </c>
      <c r="C29" s="103"/>
      <c r="D29" s="103"/>
      <c r="E29" s="103"/>
      <c r="F29" s="103"/>
      <c r="G29" s="106" t="s">
        <v>137</v>
      </c>
      <c r="H29" s="107"/>
      <c r="I29" s="5" t="s">
        <v>2</v>
      </c>
    </row>
    <row r="30" spans="1:9" x14ac:dyDescent="0.25">
      <c r="A30" s="61"/>
      <c r="B30" s="94" t="s">
        <v>144</v>
      </c>
      <c r="C30" s="95"/>
      <c r="D30" s="95"/>
      <c r="E30" s="95"/>
      <c r="F30" s="96"/>
      <c r="G30" s="92">
        <f>G31+G32+G33+G34+G35+G36+G37+G38+G39+G40+G41+G42+G43+G44+G45+G46+G47+G48+G49+G50+G51+G52</f>
        <v>2935511</v>
      </c>
      <c r="H30" s="93"/>
      <c r="I30" s="62">
        <f>SUM(I31:I52)</f>
        <v>2867691.3600000003</v>
      </c>
    </row>
    <row r="31" spans="1:9" x14ac:dyDescent="0.25">
      <c r="A31" s="4">
        <v>3111</v>
      </c>
      <c r="B31" s="75" t="s">
        <v>12</v>
      </c>
      <c r="C31" s="75"/>
      <c r="D31" s="75"/>
      <c r="E31" s="75"/>
      <c r="F31" s="75"/>
      <c r="G31" s="97">
        <v>1711277</v>
      </c>
      <c r="H31" s="97"/>
      <c r="I31" s="12">
        <v>1706189.23</v>
      </c>
    </row>
    <row r="32" spans="1:9" x14ac:dyDescent="0.25">
      <c r="A32" s="11">
        <v>3121</v>
      </c>
      <c r="B32" s="99" t="s">
        <v>13</v>
      </c>
      <c r="C32" s="99"/>
      <c r="D32" s="99"/>
      <c r="E32" s="99"/>
      <c r="F32" s="99"/>
      <c r="G32" s="98">
        <v>86000</v>
      </c>
      <c r="H32" s="98"/>
      <c r="I32" s="16">
        <v>99158.58</v>
      </c>
    </row>
    <row r="33" spans="1:9" x14ac:dyDescent="0.25">
      <c r="A33" s="4">
        <v>3132</v>
      </c>
      <c r="B33" s="75" t="s">
        <v>14</v>
      </c>
      <c r="C33" s="75"/>
      <c r="D33" s="75"/>
      <c r="E33" s="75"/>
      <c r="F33" s="75"/>
      <c r="G33" s="97">
        <v>283314</v>
      </c>
      <c r="H33" s="97"/>
      <c r="I33" s="12">
        <v>281521.31</v>
      </c>
    </row>
    <row r="34" spans="1:9" x14ac:dyDescent="0.25">
      <c r="A34" s="4">
        <v>3211</v>
      </c>
      <c r="B34" s="75" t="s">
        <v>15</v>
      </c>
      <c r="C34" s="75"/>
      <c r="D34" s="75"/>
      <c r="E34" s="75"/>
      <c r="F34" s="75"/>
      <c r="G34" s="97">
        <v>5000</v>
      </c>
      <c r="H34" s="97"/>
      <c r="I34" s="12">
        <v>0</v>
      </c>
    </row>
    <row r="35" spans="1:9" x14ac:dyDescent="0.25">
      <c r="A35" s="4">
        <v>3212</v>
      </c>
      <c r="B35" s="75" t="s">
        <v>16</v>
      </c>
      <c r="C35" s="75"/>
      <c r="D35" s="75"/>
      <c r="E35" s="75"/>
      <c r="F35" s="75"/>
      <c r="G35" s="97">
        <v>68000</v>
      </c>
      <c r="H35" s="97"/>
      <c r="I35" s="12">
        <v>50391.18</v>
      </c>
    </row>
    <row r="36" spans="1:9" x14ac:dyDescent="0.25">
      <c r="A36" s="4">
        <v>3213</v>
      </c>
      <c r="B36" s="75" t="s">
        <v>17</v>
      </c>
      <c r="C36" s="75"/>
      <c r="D36" s="75"/>
      <c r="E36" s="75"/>
      <c r="F36" s="75"/>
      <c r="G36" s="97">
        <v>13000</v>
      </c>
      <c r="H36" s="97"/>
      <c r="I36" s="12">
        <v>5975</v>
      </c>
    </row>
    <row r="37" spans="1:9" x14ac:dyDescent="0.25">
      <c r="A37" s="4">
        <v>3221</v>
      </c>
      <c r="B37" s="75" t="s">
        <v>41</v>
      </c>
      <c r="C37" s="75"/>
      <c r="D37" s="75"/>
      <c r="E37" s="75"/>
      <c r="F37" s="75"/>
      <c r="G37" s="97">
        <v>100000</v>
      </c>
      <c r="H37" s="97"/>
      <c r="I37" s="12">
        <v>37598.15</v>
      </c>
    </row>
    <row r="38" spans="1:9" x14ac:dyDescent="0.25">
      <c r="A38" s="4">
        <v>3223</v>
      </c>
      <c r="B38" s="75" t="s">
        <v>18</v>
      </c>
      <c r="C38" s="75"/>
      <c r="D38" s="75"/>
      <c r="E38" s="75"/>
      <c r="F38" s="75"/>
      <c r="G38" s="97">
        <v>32000</v>
      </c>
      <c r="H38" s="97"/>
      <c r="I38" s="12">
        <v>28778.12</v>
      </c>
    </row>
    <row r="39" spans="1:9" x14ac:dyDescent="0.25">
      <c r="A39" s="4">
        <v>3225</v>
      </c>
      <c r="B39" s="75" t="s">
        <v>19</v>
      </c>
      <c r="C39" s="75"/>
      <c r="D39" s="75"/>
      <c r="E39" s="75"/>
      <c r="F39" s="75"/>
      <c r="G39" s="97">
        <v>1000</v>
      </c>
      <c r="H39" s="97"/>
      <c r="I39" s="12">
        <v>2294</v>
      </c>
    </row>
    <row r="40" spans="1:9" x14ac:dyDescent="0.25">
      <c r="A40" s="4">
        <v>3231</v>
      </c>
      <c r="B40" s="75" t="s">
        <v>20</v>
      </c>
      <c r="C40" s="75"/>
      <c r="D40" s="75"/>
      <c r="E40" s="75"/>
      <c r="F40" s="75"/>
      <c r="G40" s="97">
        <v>34000</v>
      </c>
      <c r="H40" s="97"/>
      <c r="I40" s="12">
        <v>34194.85</v>
      </c>
    </row>
    <row r="41" spans="1:9" x14ac:dyDescent="0.25">
      <c r="A41" s="4">
        <v>3232</v>
      </c>
      <c r="B41" s="75" t="s">
        <v>21</v>
      </c>
      <c r="C41" s="75"/>
      <c r="D41" s="75"/>
      <c r="E41" s="75"/>
      <c r="F41" s="75"/>
      <c r="G41" s="97">
        <v>13000</v>
      </c>
      <c r="H41" s="97"/>
      <c r="I41" s="12">
        <v>33543.03</v>
      </c>
    </row>
    <row r="42" spans="1:9" x14ac:dyDescent="0.25">
      <c r="A42" s="4">
        <v>3233</v>
      </c>
      <c r="B42" s="75" t="s">
        <v>22</v>
      </c>
      <c r="C42" s="75"/>
      <c r="D42" s="75"/>
      <c r="E42" s="75"/>
      <c r="F42" s="75"/>
      <c r="G42" s="97">
        <v>11000</v>
      </c>
      <c r="H42" s="97"/>
      <c r="I42" s="12">
        <v>11170.01</v>
      </c>
    </row>
    <row r="43" spans="1:9" x14ac:dyDescent="0.25">
      <c r="A43" s="4">
        <v>3234</v>
      </c>
      <c r="B43" s="75" t="s">
        <v>23</v>
      </c>
      <c r="C43" s="75"/>
      <c r="D43" s="75"/>
      <c r="E43" s="75"/>
      <c r="F43" s="75"/>
      <c r="G43" s="97">
        <v>100000</v>
      </c>
      <c r="H43" s="97"/>
      <c r="I43" s="12">
        <v>94309.56</v>
      </c>
    </row>
    <row r="44" spans="1:9" x14ac:dyDescent="0.25">
      <c r="A44" s="4">
        <v>3235</v>
      </c>
      <c r="B44" s="76" t="s">
        <v>38</v>
      </c>
      <c r="C44" s="77"/>
      <c r="D44" s="77"/>
      <c r="E44" s="77"/>
      <c r="F44" s="78"/>
      <c r="G44" s="114">
        <v>2000</v>
      </c>
      <c r="H44" s="115"/>
      <c r="I44" s="12">
        <v>2767.73</v>
      </c>
    </row>
    <row r="45" spans="1:9" x14ac:dyDescent="0.25">
      <c r="A45" s="4">
        <v>3236</v>
      </c>
      <c r="B45" s="116" t="s">
        <v>43</v>
      </c>
      <c r="C45" s="117"/>
      <c r="D45" s="117"/>
      <c r="E45" s="117"/>
      <c r="F45" s="118"/>
      <c r="G45" s="114">
        <v>3500</v>
      </c>
      <c r="H45" s="115"/>
      <c r="I45" s="15">
        <v>700</v>
      </c>
    </row>
    <row r="46" spans="1:9" x14ac:dyDescent="0.25">
      <c r="A46" s="4">
        <v>3237</v>
      </c>
      <c r="B46" s="75" t="s">
        <v>24</v>
      </c>
      <c r="C46" s="75"/>
      <c r="D46" s="75"/>
      <c r="E46" s="75"/>
      <c r="F46" s="75"/>
      <c r="G46" s="113">
        <v>403420</v>
      </c>
      <c r="H46" s="113"/>
      <c r="I46" s="12">
        <v>413258.28</v>
      </c>
    </row>
    <row r="47" spans="1:9" x14ac:dyDescent="0.25">
      <c r="A47" s="4">
        <v>3238</v>
      </c>
      <c r="B47" s="75" t="s">
        <v>25</v>
      </c>
      <c r="C47" s="75"/>
      <c r="D47" s="75"/>
      <c r="E47" s="75"/>
      <c r="F47" s="75"/>
      <c r="G47" s="113">
        <v>1000</v>
      </c>
      <c r="H47" s="113"/>
      <c r="I47" s="12">
        <v>0</v>
      </c>
    </row>
    <row r="48" spans="1:9" x14ac:dyDescent="0.25">
      <c r="A48" s="4">
        <v>3239</v>
      </c>
      <c r="B48" s="75" t="s">
        <v>26</v>
      </c>
      <c r="C48" s="75"/>
      <c r="D48" s="75"/>
      <c r="E48" s="75"/>
      <c r="F48" s="75"/>
      <c r="G48" s="113">
        <v>25000</v>
      </c>
      <c r="H48" s="113"/>
      <c r="I48" s="12">
        <v>24875.96</v>
      </c>
    </row>
    <row r="49" spans="1:9" x14ac:dyDescent="0.25">
      <c r="A49" s="4">
        <v>3292</v>
      </c>
      <c r="B49" s="75" t="s">
        <v>28</v>
      </c>
      <c r="C49" s="75"/>
      <c r="D49" s="75"/>
      <c r="E49" s="75"/>
      <c r="F49" s="75"/>
      <c r="G49" s="84">
        <v>11000</v>
      </c>
      <c r="H49" s="84"/>
      <c r="I49" s="12">
        <v>8199.7900000000009</v>
      </c>
    </row>
    <row r="50" spans="1:9" x14ac:dyDescent="0.25">
      <c r="A50" s="4">
        <v>3294</v>
      </c>
      <c r="B50" s="75" t="s">
        <v>30</v>
      </c>
      <c r="C50" s="75"/>
      <c r="D50" s="75"/>
      <c r="E50" s="75"/>
      <c r="F50" s="75"/>
      <c r="G50" s="84">
        <v>26000</v>
      </c>
      <c r="H50" s="84"/>
      <c r="I50" s="12">
        <v>26914.17</v>
      </c>
    </row>
    <row r="51" spans="1:9" x14ac:dyDescent="0.25">
      <c r="A51" s="4">
        <v>3299</v>
      </c>
      <c r="B51" s="75" t="s">
        <v>27</v>
      </c>
      <c r="C51" s="75"/>
      <c r="D51" s="75"/>
      <c r="E51" s="75"/>
      <c r="F51" s="75"/>
      <c r="G51" s="84">
        <v>2000</v>
      </c>
      <c r="H51" s="84"/>
      <c r="I51" s="12">
        <v>901.91</v>
      </c>
    </row>
    <row r="52" spans="1:9" x14ac:dyDescent="0.25">
      <c r="A52" s="4">
        <v>3431</v>
      </c>
      <c r="B52" s="75" t="s">
        <v>31</v>
      </c>
      <c r="C52" s="75"/>
      <c r="D52" s="75"/>
      <c r="E52" s="75"/>
      <c r="F52" s="75"/>
      <c r="G52" s="84">
        <v>4000</v>
      </c>
      <c r="H52" s="84"/>
      <c r="I52" s="12">
        <v>4950.5</v>
      </c>
    </row>
    <row r="53" spans="1:9" x14ac:dyDescent="0.25">
      <c r="A53" s="4"/>
      <c r="B53" s="68" t="s">
        <v>147</v>
      </c>
      <c r="C53" s="69"/>
      <c r="D53" s="69"/>
      <c r="E53" s="69"/>
      <c r="F53" s="70"/>
      <c r="G53" s="71">
        <f>G54+G55+G56+G57+G58+G59+G60+G61+G62</f>
        <v>61443</v>
      </c>
      <c r="H53" s="72"/>
      <c r="I53" s="64">
        <f>SUM(I54:I62)</f>
        <v>41612.99</v>
      </c>
    </row>
    <row r="54" spans="1:9" x14ac:dyDescent="0.25">
      <c r="A54" s="4">
        <v>3211</v>
      </c>
      <c r="B54" s="75" t="s">
        <v>15</v>
      </c>
      <c r="C54" s="75"/>
      <c r="D54" s="75"/>
      <c r="E54" s="75"/>
      <c r="F54" s="75"/>
      <c r="G54" s="73">
        <v>13500</v>
      </c>
      <c r="H54" s="74"/>
      <c r="I54" s="59">
        <v>1810</v>
      </c>
    </row>
    <row r="55" spans="1:9" x14ac:dyDescent="0.25">
      <c r="A55" s="4">
        <v>3213</v>
      </c>
      <c r="B55" s="75" t="s">
        <v>17</v>
      </c>
      <c r="C55" s="75"/>
      <c r="D55" s="75"/>
      <c r="E55" s="75"/>
      <c r="F55" s="75"/>
      <c r="G55" s="73">
        <v>3000</v>
      </c>
      <c r="H55" s="74"/>
      <c r="I55" s="59">
        <v>0</v>
      </c>
    </row>
    <row r="56" spans="1:9" x14ac:dyDescent="0.25">
      <c r="A56" s="4">
        <v>3221</v>
      </c>
      <c r="B56" s="76" t="s">
        <v>41</v>
      </c>
      <c r="C56" s="77"/>
      <c r="D56" s="77"/>
      <c r="E56" s="77"/>
      <c r="F56" s="78"/>
      <c r="G56" s="73">
        <v>1000</v>
      </c>
      <c r="H56" s="74"/>
      <c r="I56" s="59">
        <v>0</v>
      </c>
    </row>
    <row r="57" spans="1:9" x14ac:dyDescent="0.25">
      <c r="A57" s="4">
        <v>3233</v>
      </c>
      <c r="B57" s="75" t="s">
        <v>22</v>
      </c>
      <c r="C57" s="75"/>
      <c r="D57" s="75"/>
      <c r="E57" s="75"/>
      <c r="F57" s="75"/>
      <c r="G57" s="73">
        <v>1000</v>
      </c>
      <c r="H57" s="74"/>
      <c r="I57" s="59">
        <v>0</v>
      </c>
    </row>
    <row r="58" spans="1:9" x14ac:dyDescent="0.25">
      <c r="A58" s="4">
        <v>3237</v>
      </c>
      <c r="B58" s="75" t="s">
        <v>24</v>
      </c>
      <c r="C58" s="75"/>
      <c r="D58" s="75"/>
      <c r="E58" s="75"/>
      <c r="F58" s="75"/>
      <c r="G58" s="73">
        <v>30343</v>
      </c>
      <c r="H58" s="74"/>
      <c r="I58" s="59">
        <v>11202.99</v>
      </c>
    </row>
    <row r="59" spans="1:9" x14ac:dyDescent="0.25">
      <c r="A59" s="4">
        <v>3241</v>
      </c>
      <c r="B59" s="76" t="s">
        <v>145</v>
      </c>
      <c r="C59" s="77"/>
      <c r="D59" s="77"/>
      <c r="E59" s="77"/>
      <c r="F59" s="78"/>
      <c r="G59" s="73">
        <v>7500</v>
      </c>
      <c r="H59" s="74"/>
      <c r="I59" s="59">
        <v>0</v>
      </c>
    </row>
    <row r="60" spans="1:9" x14ac:dyDescent="0.25">
      <c r="A60" s="4">
        <v>3293</v>
      </c>
      <c r="B60" s="76" t="s">
        <v>29</v>
      </c>
      <c r="C60" s="77"/>
      <c r="D60" s="77"/>
      <c r="E60" s="77"/>
      <c r="F60" s="78"/>
      <c r="G60" s="73">
        <v>1500</v>
      </c>
      <c r="H60" s="74"/>
      <c r="I60" s="59">
        <v>0</v>
      </c>
    </row>
    <row r="61" spans="1:9" x14ac:dyDescent="0.25">
      <c r="A61" s="4">
        <v>3831</v>
      </c>
      <c r="B61" s="76" t="s">
        <v>146</v>
      </c>
      <c r="C61" s="77"/>
      <c r="D61" s="77"/>
      <c r="E61" s="77"/>
      <c r="F61" s="78"/>
      <c r="G61" s="104">
        <v>0</v>
      </c>
      <c r="H61" s="105"/>
      <c r="I61" s="63">
        <v>25000</v>
      </c>
    </row>
    <row r="62" spans="1:9" x14ac:dyDescent="0.25">
      <c r="A62" s="4">
        <v>4222</v>
      </c>
      <c r="B62" s="75" t="s">
        <v>33</v>
      </c>
      <c r="C62" s="75"/>
      <c r="D62" s="75"/>
      <c r="E62" s="75"/>
      <c r="F62" s="75"/>
      <c r="G62" s="73">
        <v>3600</v>
      </c>
      <c r="H62" s="74"/>
      <c r="I62" s="59">
        <v>3600</v>
      </c>
    </row>
    <row r="63" spans="1:9" x14ac:dyDescent="0.25">
      <c r="A63" s="4"/>
      <c r="B63" s="68" t="s">
        <v>141</v>
      </c>
      <c r="C63" s="69"/>
      <c r="D63" s="69"/>
      <c r="E63" s="69"/>
      <c r="F63" s="70"/>
      <c r="G63" s="71">
        <f>G64+G65+G66+G67+G68+G70+G71+G72+G73+G74+G76+G77+G79+G80+G81+G82+G83</f>
        <v>225900</v>
      </c>
      <c r="H63" s="72"/>
      <c r="I63" s="64">
        <f>SUM(I64:I83)</f>
        <v>127233.82</v>
      </c>
    </row>
    <row r="64" spans="1:9" x14ac:dyDescent="0.25">
      <c r="A64" s="4">
        <v>3111</v>
      </c>
      <c r="B64" s="75" t="s">
        <v>12</v>
      </c>
      <c r="C64" s="75"/>
      <c r="D64" s="75"/>
      <c r="E64" s="75"/>
      <c r="F64" s="75"/>
      <c r="G64" s="73">
        <v>50000</v>
      </c>
      <c r="H64" s="74"/>
      <c r="I64" s="59">
        <v>14222.84</v>
      </c>
    </row>
    <row r="65" spans="1:9" x14ac:dyDescent="0.25">
      <c r="A65" s="4">
        <v>3121</v>
      </c>
      <c r="B65" s="99" t="s">
        <v>13</v>
      </c>
      <c r="C65" s="99"/>
      <c r="D65" s="99"/>
      <c r="E65" s="99"/>
      <c r="F65" s="99"/>
      <c r="G65" s="73">
        <v>7600</v>
      </c>
      <c r="H65" s="74"/>
      <c r="I65" s="59">
        <v>6800</v>
      </c>
    </row>
    <row r="66" spans="1:9" x14ac:dyDescent="0.25">
      <c r="A66" s="4">
        <v>3211</v>
      </c>
      <c r="B66" s="75" t="s">
        <v>15</v>
      </c>
      <c r="C66" s="75"/>
      <c r="D66" s="75"/>
      <c r="E66" s="75"/>
      <c r="F66" s="75"/>
      <c r="G66" s="73">
        <v>23500</v>
      </c>
      <c r="H66" s="74"/>
      <c r="I66" s="59">
        <v>0</v>
      </c>
    </row>
    <row r="67" spans="1:9" x14ac:dyDescent="0.25">
      <c r="A67" s="4">
        <v>3213</v>
      </c>
      <c r="B67" s="75" t="s">
        <v>148</v>
      </c>
      <c r="C67" s="75"/>
      <c r="D67" s="75"/>
      <c r="E67" s="75"/>
      <c r="F67" s="75"/>
      <c r="G67" s="73">
        <v>20000</v>
      </c>
      <c r="H67" s="74"/>
      <c r="I67" s="63">
        <v>790</v>
      </c>
    </row>
    <row r="68" spans="1:9" x14ac:dyDescent="0.25">
      <c r="A68" s="4">
        <v>3225</v>
      </c>
      <c r="B68" s="75" t="s">
        <v>19</v>
      </c>
      <c r="C68" s="75"/>
      <c r="D68" s="75"/>
      <c r="E68" s="75"/>
      <c r="F68" s="75"/>
      <c r="G68" s="73">
        <v>1000</v>
      </c>
      <c r="H68" s="74"/>
      <c r="I68" s="59">
        <v>1385.16</v>
      </c>
    </row>
    <row r="69" spans="1:9" x14ac:dyDescent="0.25">
      <c r="A69" s="4">
        <v>3227</v>
      </c>
      <c r="B69" s="76" t="s">
        <v>149</v>
      </c>
      <c r="C69" s="77"/>
      <c r="D69" s="77"/>
      <c r="E69" s="77"/>
      <c r="F69" s="78"/>
      <c r="G69" s="73">
        <v>0</v>
      </c>
      <c r="H69" s="74"/>
      <c r="I69" s="63">
        <v>408</v>
      </c>
    </row>
    <row r="70" spans="1:9" x14ac:dyDescent="0.25">
      <c r="A70" s="4">
        <v>3232</v>
      </c>
      <c r="B70" s="75" t="s">
        <v>21</v>
      </c>
      <c r="C70" s="75"/>
      <c r="D70" s="75"/>
      <c r="E70" s="75"/>
      <c r="F70" s="75"/>
      <c r="G70" s="73">
        <v>19000</v>
      </c>
      <c r="H70" s="74"/>
      <c r="I70" s="59">
        <v>8783.89</v>
      </c>
    </row>
    <row r="71" spans="1:9" x14ac:dyDescent="0.25">
      <c r="A71" s="4">
        <v>3233</v>
      </c>
      <c r="B71" s="75" t="s">
        <v>22</v>
      </c>
      <c r="C71" s="75"/>
      <c r="D71" s="75"/>
      <c r="E71" s="75"/>
      <c r="F71" s="75"/>
      <c r="G71" s="73">
        <v>1500</v>
      </c>
      <c r="H71" s="74"/>
      <c r="I71" s="59">
        <v>7939.38</v>
      </c>
    </row>
    <row r="72" spans="1:9" x14ac:dyDescent="0.25">
      <c r="A72" s="4">
        <v>3237</v>
      </c>
      <c r="B72" s="75" t="s">
        <v>24</v>
      </c>
      <c r="C72" s="75"/>
      <c r="D72" s="75"/>
      <c r="E72" s="75"/>
      <c r="F72" s="75"/>
      <c r="G72" s="73">
        <v>70300</v>
      </c>
      <c r="H72" s="74"/>
      <c r="I72" s="59">
        <v>12733.95</v>
      </c>
    </row>
    <row r="73" spans="1:9" x14ac:dyDescent="0.25">
      <c r="A73" s="4">
        <v>3239</v>
      </c>
      <c r="B73" s="75" t="s">
        <v>26</v>
      </c>
      <c r="C73" s="75"/>
      <c r="D73" s="75"/>
      <c r="E73" s="75"/>
      <c r="F73" s="75"/>
      <c r="G73" s="73">
        <v>3000</v>
      </c>
      <c r="H73" s="74"/>
      <c r="I73" s="59">
        <v>0</v>
      </c>
    </row>
    <row r="74" spans="1:9" x14ac:dyDescent="0.25">
      <c r="A74" s="4">
        <v>3293</v>
      </c>
      <c r="B74" s="76" t="s">
        <v>29</v>
      </c>
      <c r="C74" s="77"/>
      <c r="D74" s="77"/>
      <c r="E74" s="77"/>
      <c r="F74" s="78"/>
      <c r="G74" s="73">
        <v>5000</v>
      </c>
      <c r="H74" s="74"/>
      <c r="I74" s="59">
        <v>704.14</v>
      </c>
    </row>
    <row r="75" spans="1:9" x14ac:dyDescent="0.25">
      <c r="A75" s="4">
        <v>3294</v>
      </c>
      <c r="B75" s="76" t="s">
        <v>150</v>
      </c>
      <c r="C75" s="77"/>
      <c r="D75" s="77"/>
      <c r="E75" s="77"/>
      <c r="F75" s="78"/>
      <c r="G75" s="73">
        <v>0</v>
      </c>
      <c r="H75" s="74"/>
      <c r="I75" s="63">
        <v>368.35</v>
      </c>
    </row>
    <row r="76" spans="1:9" x14ac:dyDescent="0.25">
      <c r="A76" s="4">
        <v>3299</v>
      </c>
      <c r="B76" s="75" t="s">
        <v>27</v>
      </c>
      <c r="C76" s="75"/>
      <c r="D76" s="75"/>
      <c r="E76" s="75"/>
      <c r="F76" s="75"/>
      <c r="G76" s="73">
        <v>2000</v>
      </c>
      <c r="H76" s="74"/>
      <c r="I76" s="59">
        <v>247.89</v>
      </c>
    </row>
    <row r="77" spans="1:9" x14ac:dyDescent="0.25">
      <c r="A77" s="4">
        <v>3431</v>
      </c>
      <c r="B77" s="75" t="s">
        <v>31</v>
      </c>
      <c r="C77" s="75"/>
      <c r="D77" s="75"/>
      <c r="E77" s="75"/>
      <c r="F77" s="75"/>
      <c r="G77" s="73">
        <v>3000</v>
      </c>
      <c r="H77" s="74"/>
      <c r="I77" s="59">
        <v>867.29</v>
      </c>
    </row>
    <row r="78" spans="1:9" x14ac:dyDescent="0.25">
      <c r="A78" s="4">
        <v>3432</v>
      </c>
      <c r="B78" s="76" t="s">
        <v>151</v>
      </c>
      <c r="C78" s="77"/>
      <c r="D78" s="77"/>
      <c r="E78" s="77"/>
      <c r="F78" s="78"/>
      <c r="G78" s="73">
        <v>0</v>
      </c>
      <c r="H78" s="74"/>
      <c r="I78" s="63">
        <v>59.81</v>
      </c>
    </row>
    <row r="79" spans="1:9" x14ac:dyDescent="0.25">
      <c r="A79" s="11">
        <v>4123</v>
      </c>
      <c r="B79" s="79" t="s">
        <v>45</v>
      </c>
      <c r="C79" s="80"/>
      <c r="D79" s="80"/>
      <c r="E79" s="80"/>
      <c r="F79" s="81"/>
      <c r="G79" s="82">
        <v>0</v>
      </c>
      <c r="H79" s="83"/>
      <c r="I79" s="16">
        <v>11370.5</v>
      </c>
    </row>
    <row r="80" spans="1:9" x14ac:dyDescent="0.25">
      <c r="A80" s="4">
        <v>4124</v>
      </c>
      <c r="B80" s="76" t="s">
        <v>44</v>
      </c>
      <c r="C80" s="77"/>
      <c r="D80" s="77"/>
      <c r="E80" s="77"/>
      <c r="F80" s="78"/>
      <c r="G80" s="84">
        <v>0</v>
      </c>
      <c r="H80" s="84"/>
      <c r="I80" s="59">
        <v>0</v>
      </c>
    </row>
    <row r="81" spans="1:9" x14ac:dyDescent="0.25">
      <c r="A81" s="4">
        <v>4221</v>
      </c>
      <c r="B81" s="75" t="s">
        <v>32</v>
      </c>
      <c r="C81" s="75"/>
      <c r="D81" s="75"/>
      <c r="E81" s="75"/>
      <c r="F81" s="75"/>
      <c r="G81" s="84">
        <v>20000</v>
      </c>
      <c r="H81" s="84"/>
      <c r="I81" s="59">
        <v>42162.74</v>
      </c>
    </row>
    <row r="82" spans="1:9" x14ac:dyDescent="0.25">
      <c r="A82" s="4">
        <v>4222</v>
      </c>
      <c r="B82" s="75" t="s">
        <v>33</v>
      </c>
      <c r="C82" s="75"/>
      <c r="D82" s="75"/>
      <c r="E82" s="75"/>
      <c r="F82" s="75"/>
      <c r="G82" s="84">
        <v>0</v>
      </c>
      <c r="H82" s="84"/>
      <c r="I82" s="59">
        <v>206.1</v>
      </c>
    </row>
    <row r="83" spans="1:9" x14ac:dyDescent="0.25">
      <c r="A83" s="4">
        <v>4223</v>
      </c>
      <c r="B83" s="76" t="s">
        <v>34</v>
      </c>
      <c r="C83" s="77"/>
      <c r="D83" s="77"/>
      <c r="E83" s="77"/>
      <c r="F83" s="78"/>
      <c r="G83" s="73">
        <v>0</v>
      </c>
      <c r="H83" s="74"/>
      <c r="I83" s="59">
        <v>18183.78</v>
      </c>
    </row>
    <row r="84" spans="1:9" x14ac:dyDescent="0.25">
      <c r="A84" s="4"/>
      <c r="B84" s="68" t="s">
        <v>142</v>
      </c>
      <c r="C84" s="69"/>
      <c r="D84" s="69"/>
      <c r="E84" s="69"/>
      <c r="F84" s="70"/>
      <c r="G84" s="71">
        <f>G85+G86+G87+G88+G89</f>
        <v>35000</v>
      </c>
      <c r="H84" s="72"/>
      <c r="I84" s="64">
        <f>SUM(I85:I89)</f>
        <v>35000</v>
      </c>
    </row>
    <row r="85" spans="1:9" x14ac:dyDescent="0.25">
      <c r="A85" s="4">
        <v>3223</v>
      </c>
      <c r="B85" s="76" t="s">
        <v>18</v>
      </c>
      <c r="C85" s="77"/>
      <c r="D85" s="77"/>
      <c r="E85" s="77"/>
      <c r="F85" s="78"/>
      <c r="G85" s="73">
        <v>3000</v>
      </c>
      <c r="H85" s="74"/>
      <c r="I85" s="59">
        <v>1505.16</v>
      </c>
    </row>
    <row r="86" spans="1:9" x14ac:dyDescent="0.25">
      <c r="A86" s="4">
        <v>3231</v>
      </c>
      <c r="B86" s="76" t="s">
        <v>20</v>
      </c>
      <c r="C86" s="77"/>
      <c r="D86" s="77"/>
      <c r="E86" s="77"/>
      <c r="F86" s="78"/>
      <c r="G86" s="73">
        <v>1100</v>
      </c>
      <c r="H86" s="74"/>
      <c r="I86" s="59">
        <v>852.09</v>
      </c>
    </row>
    <row r="87" spans="1:9" x14ac:dyDescent="0.25">
      <c r="A87" s="4">
        <v>3237</v>
      </c>
      <c r="B87" s="76" t="s">
        <v>24</v>
      </c>
      <c r="C87" s="77"/>
      <c r="D87" s="77"/>
      <c r="E87" s="77"/>
      <c r="F87" s="78"/>
      <c r="G87" s="73">
        <v>24800</v>
      </c>
      <c r="H87" s="74"/>
      <c r="I87" s="59">
        <v>26380.25</v>
      </c>
    </row>
    <row r="88" spans="1:9" x14ac:dyDescent="0.25">
      <c r="A88" s="4">
        <v>3239</v>
      </c>
      <c r="B88" s="76" t="s">
        <v>26</v>
      </c>
      <c r="C88" s="77"/>
      <c r="D88" s="77"/>
      <c r="E88" s="77"/>
      <c r="F88" s="78"/>
      <c r="G88" s="73">
        <v>1100</v>
      </c>
      <c r="H88" s="74"/>
      <c r="I88" s="59">
        <v>1158.6099999999999</v>
      </c>
    </row>
    <row r="89" spans="1:9" x14ac:dyDescent="0.25">
      <c r="A89" s="4">
        <v>3292</v>
      </c>
      <c r="B89" s="76" t="s">
        <v>28</v>
      </c>
      <c r="C89" s="77"/>
      <c r="D89" s="77"/>
      <c r="E89" s="77"/>
      <c r="F89" s="78"/>
      <c r="G89" s="73">
        <v>5000</v>
      </c>
      <c r="H89" s="74"/>
      <c r="I89" s="59">
        <v>5103.8900000000003</v>
      </c>
    </row>
    <row r="90" spans="1:9" x14ac:dyDescent="0.25">
      <c r="A90" s="4"/>
      <c r="B90" s="68" t="s">
        <v>143</v>
      </c>
      <c r="C90" s="69"/>
      <c r="D90" s="69"/>
      <c r="E90" s="69"/>
      <c r="F90" s="70"/>
      <c r="G90" s="71">
        <f>G91+G92+G93+G94+G95</f>
        <v>21100</v>
      </c>
      <c r="H90" s="72"/>
      <c r="I90" s="64">
        <f>SUM(I91:I95)</f>
        <v>0</v>
      </c>
    </row>
    <row r="91" spans="1:9" x14ac:dyDescent="0.25">
      <c r="A91" s="4">
        <v>3211</v>
      </c>
      <c r="B91" s="75" t="s">
        <v>15</v>
      </c>
      <c r="C91" s="75"/>
      <c r="D91" s="75"/>
      <c r="E91" s="75"/>
      <c r="F91" s="75"/>
      <c r="G91" s="73">
        <v>11100</v>
      </c>
      <c r="H91" s="74"/>
      <c r="I91" s="59">
        <v>0</v>
      </c>
    </row>
    <row r="92" spans="1:9" x14ac:dyDescent="0.25">
      <c r="A92" s="4">
        <v>3233</v>
      </c>
      <c r="B92" s="75" t="s">
        <v>22</v>
      </c>
      <c r="C92" s="75"/>
      <c r="D92" s="75"/>
      <c r="E92" s="75"/>
      <c r="F92" s="75"/>
      <c r="G92" s="73">
        <v>1000</v>
      </c>
      <c r="H92" s="74"/>
      <c r="I92" s="59">
        <v>0</v>
      </c>
    </row>
    <row r="93" spans="1:9" x14ac:dyDescent="0.25">
      <c r="A93" s="4">
        <v>3237</v>
      </c>
      <c r="B93" s="75" t="s">
        <v>24</v>
      </c>
      <c r="C93" s="75"/>
      <c r="D93" s="75"/>
      <c r="E93" s="75"/>
      <c r="F93" s="75"/>
      <c r="G93" s="73">
        <v>2800</v>
      </c>
      <c r="H93" s="74"/>
      <c r="I93" s="59">
        <v>0</v>
      </c>
    </row>
    <row r="94" spans="1:9" x14ac:dyDescent="0.25">
      <c r="A94" s="4">
        <v>3239</v>
      </c>
      <c r="B94" s="75" t="s">
        <v>26</v>
      </c>
      <c r="C94" s="75"/>
      <c r="D94" s="75"/>
      <c r="E94" s="75"/>
      <c r="F94" s="75"/>
      <c r="G94" s="73">
        <v>1200</v>
      </c>
      <c r="H94" s="74"/>
      <c r="I94" s="59">
        <v>0</v>
      </c>
    </row>
    <row r="95" spans="1:9" x14ac:dyDescent="0.25">
      <c r="A95" s="4">
        <v>3293</v>
      </c>
      <c r="B95" s="76" t="s">
        <v>29</v>
      </c>
      <c r="C95" s="77"/>
      <c r="D95" s="77"/>
      <c r="E95" s="77"/>
      <c r="F95" s="78"/>
      <c r="G95" s="73">
        <v>5000</v>
      </c>
      <c r="H95" s="74"/>
      <c r="I95" s="59">
        <v>0</v>
      </c>
    </row>
    <row r="96" spans="1:9" x14ac:dyDescent="0.25">
      <c r="A96" s="4"/>
      <c r="B96" s="68" t="s">
        <v>152</v>
      </c>
      <c r="C96" s="69"/>
      <c r="D96" s="69"/>
      <c r="E96" s="69"/>
      <c r="F96" s="70"/>
      <c r="G96" s="71">
        <f>G97</f>
        <v>0</v>
      </c>
      <c r="H96" s="72"/>
      <c r="I96" s="64">
        <f>I97</f>
        <v>10986.4</v>
      </c>
    </row>
    <row r="97" spans="1:13" x14ac:dyDescent="0.25">
      <c r="A97" s="4">
        <v>3237</v>
      </c>
      <c r="B97" s="76" t="s">
        <v>153</v>
      </c>
      <c r="C97" s="77"/>
      <c r="D97" s="77"/>
      <c r="E97" s="77"/>
      <c r="F97" s="78"/>
      <c r="G97" s="73">
        <v>0</v>
      </c>
      <c r="H97" s="74"/>
      <c r="I97" s="63">
        <v>10986.4</v>
      </c>
    </row>
    <row r="98" spans="1:13" x14ac:dyDescent="0.25">
      <c r="A98" s="67" t="s">
        <v>35</v>
      </c>
      <c r="B98" s="119" t="s">
        <v>36</v>
      </c>
      <c r="C98" s="119"/>
      <c r="D98" s="119"/>
      <c r="E98" s="119"/>
      <c r="F98" s="119"/>
      <c r="G98" s="109">
        <f>G30+G53+G63+G84+G90</f>
        <v>3278954</v>
      </c>
      <c r="H98" s="109"/>
      <c r="I98" s="66">
        <f>I30+I53+I63+I84+I90+I96</f>
        <v>3082524.5700000003</v>
      </c>
    </row>
    <row r="99" spans="1:13" x14ac:dyDescent="0.25">
      <c r="A99" s="4"/>
      <c r="B99" s="76" t="s">
        <v>154</v>
      </c>
      <c r="C99" s="77"/>
      <c r="D99" s="77"/>
      <c r="E99" s="77"/>
      <c r="F99" s="78"/>
      <c r="G99" s="120"/>
      <c r="H99" s="121"/>
      <c r="I99" s="49">
        <f>I28-I98</f>
        <v>115842.12999999989</v>
      </c>
      <c r="M99" s="42"/>
    </row>
  </sheetData>
  <mergeCells count="187">
    <mergeCell ref="B96:F96"/>
    <mergeCell ref="G96:H96"/>
    <mergeCell ref="B97:F97"/>
    <mergeCell ref="G97:H97"/>
    <mergeCell ref="G63:H63"/>
    <mergeCell ref="G64:H64"/>
    <mergeCell ref="G65:H65"/>
    <mergeCell ref="G66:H66"/>
    <mergeCell ref="G67:H67"/>
    <mergeCell ref="B99:F99"/>
    <mergeCell ref="B98:F98"/>
    <mergeCell ref="G98:H98"/>
    <mergeCell ref="G99:H99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G95:H95"/>
    <mergeCell ref="G88:H88"/>
    <mergeCell ref="G89:H89"/>
    <mergeCell ref="G90:H90"/>
    <mergeCell ref="G91:H91"/>
    <mergeCell ref="G92:H92"/>
    <mergeCell ref="B67:F67"/>
    <mergeCell ref="B69:F69"/>
    <mergeCell ref="B70:F70"/>
    <mergeCell ref="B71:F71"/>
    <mergeCell ref="B63:F63"/>
    <mergeCell ref="B64:F64"/>
    <mergeCell ref="B65:F65"/>
    <mergeCell ref="B66:F66"/>
    <mergeCell ref="B68:F68"/>
    <mergeCell ref="B49:F49"/>
    <mergeCell ref="G49:H49"/>
    <mergeCell ref="B48:F48"/>
    <mergeCell ref="G48:H48"/>
    <mergeCell ref="B50:F50"/>
    <mergeCell ref="G50:H50"/>
    <mergeCell ref="B51:F51"/>
    <mergeCell ref="G51:H51"/>
    <mergeCell ref="B52:F52"/>
    <mergeCell ref="G52:H52"/>
    <mergeCell ref="G38:H38"/>
    <mergeCell ref="B43:F43"/>
    <mergeCell ref="G43:H43"/>
    <mergeCell ref="B46:F46"/>
    <mergeCell ref="G46:H46"/>
    <mergeCell ref="B47:F47"/>
    <mergeCell ref="G47:H47"/>
    <mergeCell ref="B40:F40"/>
    <mergeCell ref="G40:H40"/>
    <mergeCell ref="B41:F41"/>
    <mergeCell ref="G41:H41"/>
    <mergeCell ref="B42:F42"/>
    <mergeCell ref="G42:H42"/>
    <mergeCell ref="B44:F44"/>
    <mergeCell ref="G44:H44"/>
    <mergeCell ref="B45:F45"/>
    <mergeCell ref="G45:H45"/>
    <mergeCell ref="D2:I2"/>
    <mergeCell ref="D3:H3"/>
    <mergeCell ref="D4:H4"/>
    <mergeCell ref="B8:F8"/>
    <mergeCell ref="G15:H15"/>
    <mergeCell ref="G31:H31"/>
    <mergeCell ref="G20:H20"/>
    <mergeCell ref="G21:H21"/>
    <mergeCell ref="G22:H22"/>
    <mergeCell ref="G8:H8"/>
    <mergeCell ref="B15:F15"/>
    <mergeCell ref="B16:F16"/>
    <mergeCell ref="B20:F20"/>
    <mergeCell ref="B21:F21"/>
    <mergeCell ref="B22:F22"/>
    <mergeCell ref="G29:H29"/>
    <mergeCell ref="G16:H16"/>
    <mergeCell ref="G27:H27"/>
    <mergeCell ref="A28:F28"/>
    <mergeCell ref="G28:H28"/>
    <mergeCell ref="B29:F29"/>
    <mergeCell ref="B31:F31"/>
    <mergeCell ref="B9:F9"/>
    <mergeCell ref="G9:H9"/>
    <mergeCell ref="G68:H68"/>
    <mergeCell ref="G70:H70"/>
    <mergeCell ref="G71:H71"/>
    <mergeCell ref="G72:H72"/>
    <mergeCell ref="G25:H25"/>
    <mergeCell ref="G26:H26"/>
    <mergeCell ref="G30:H30"/>
    <mergeCell ref="B36:F36"/>
    <mergeCell ref="B30:F30"/>
    <mergeCell ref="B33:F33"/>
    <mergeCell ref="B34:F34"/>
    <mergeCell ref="G34:H34"/>
    <mergeCell ref="B35:F35"/>
    <mergeCell ref="G35:H35"/>
    <mergeCell ref="B27:F27"/>
    <mergeCell ref="G32:H32"/>
    <mergeCell ref="G33:H33"/>
    <mergeCell ref="B32:F32"/>
    <mergeCell ref="B39:F39"/>
    <mergeCell ref="G39:H39"/>
    <mergeCell ref="G36:H36"/>
    <mergeCell ref="B37:F37"/>
    <mergeCell ref="G37:H37"/>
    <mergeCell ref="B38:F38"/>
    <mergeCell ref="B26:F26"/>
    <mergeCell ref="B25:F25"/>
    <mergeCell ref="B24:F24"/>
    <mergeCell ref="G24:H24"/>
    <mergeCell ref="B23:F23"/>
    <mergeCell ref="G23:H23"/>
    <mergeCell ref="B10:F10"/>
    <mergeCell ref="B11:F11"/>
    <mergeCell ref="B12:F12"/>
    <mergeCell ref="B13:F13"/>
    <mergeCell ref="B14:F14"/>
    <mergeCell ref="G10:H10"/>
    <mergeCell ref="G11:H11"/>
    <mergeCell ref="G12:H12"/>
    <mergeCell ref="G13:H13"/>
    <mergeCell ref="G14:H14"/>
    <mergeCell ref="B17:F17"/>
    <mergeCell ref="B18:F18"/>
    <mergeCell ref="G17:H17"/>
    <mergeCell ref="G18:H18"/>
    <mergeCell ref="B19:F19"/>
    <mergeCell ref="G19:H19"/>
    <mergeCell ref="G85:H85"/>
    <mergeCell ref="G86:H86"/>
    <mergeCell ref="G87:H87"/>
    <mergeCell ref="G69:H69"/>
    <mergeCell ref="G73:H73"/>
    <mergeCell ref="G74:H74"/>
    <mergeCell ref="G76:H76"/>
    <mergeCell ref="G77:H77"/>
    <mergeCell ref="G75:H75"/>
    <mergeCell ref="B79:F79"/>
    <mergeCell ref="G79:H79"/>
    <mergeCell ref="B80:F80"/>
    <mergeCell ref="G80:H80"/>
    <mergeCell ref="B72:F72"/>
    <mergeCell ref="B73:F73"/>
    <mergeCell ref="G93:H93"/>
    <mergeCell ref="G94:H94"/>
    <mergeCell ref="B86:F86"/>
    <mergeCell ref="B74:F74"/>
    <mergeCell ref="B76:F76"/>
    <mergeCell ref="B77:F77"/>
    <mergeCell ref="B84:F84"/>
    <mergeCell ref="B85:F85"/>
    <mergeCell ref="B78:F78"/>
    <mergeCell ref="G78:H78"/>
    <mergeCell ref="B75:F75"/>
    <mergeCell ref="B81:F81"/>
    <mergeCell ref="G81:H81"/>
    <mergeCell ref="B82:F82"/>
    <mergeCell ref="G82:H82"/>
    <mergeCell ref="B83:F83"/>
    <mergeCell ref="G83:H83"/>
    <mergeCell ref="G84:H84"/>
    <mergeCell ref="B53:F53"/>
    <mergeCell ref="G53:H53"/>
    <mergeCell ref="G54:H54"/>
    <mergeCell ref="G55:H55"/>
    <mergeCell ref="G56:H56"/>
    <mergeCell ref="G62:H62"/>
    <mergeCell ref="B54:F54"/>
    <mergeCell ref="B55:F55"/>
    <mergeCell ref="B56:F56"/>
    <mergeCell ref="B57:F57"/>
    <mergeCell ref="G57:H57"/>
    <mergeCell ref="G58:H58"/>
    <mergeCell ref="G59:H59"/>
    <mergeCell ref="G60:H60"/>
    <mergeCell ref="B61:F61"/>
    <mergeCell ref="G61:H61"/>
    <mergeCell ref="B62:F62"/>
    <mergeCell ref="B58:F58"/>
    <mergeCell ref="B59:F59"/>
    <mergeCell ref="B60:F60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4"/>
  <sheetViews>
    <sheetView zoomScaleNormal="100" zoomScaleSheetLayoutView="100" workbookViewId="0">
      <selection activeCell="J3" sqref="J3:K5"/>
    </sheetView>
  </sheetViews>
  <sheetFormatPr defaultRowHeight="15" x14ac:dyDescent="0.25"/>
  <cols>
    <col min="2" max="2" width="29.5703125" customWidth="1"/>
    <col min="3" max="3" width="12.42578125" customWidth="1"/>
    <col min="4" max="4" width="10" customWidth="1"/>
    <col min="5" max="6" width="10.7109375" customWidth="1"/>
    <col min="7" max="7" width="10.85546875" customWidth="1"/>
    <col min="8" max="8" width="13" customWidth="1"/>
    <col min="9" max="9" width="11.7109375" bestFit="1" customWidth="1"/>
    <col min="10" max="10" width="10.140625" bestFit="1" customWidth="1"/>
  </cols>
  <sheetData>
    <row r="1" spans="1:10" ht="26.25" customHeight="1" x14ac:dyDescent="0.3">
      <c r="A1" s="40"/>
      <c r="B1" s="122" t="s">
        <v>46</v>
      </c>
      <c r="C1" s="122"/>
      <c r="D1" s="122"/>
      <c r="E1" s="122"/>
      <c r="F1" s="122"/>
      <c r="G1" s="122"/>
      <c r="H1" s="123"/>
    </row>
    <row r="2" spans="1:10" hidden="1" x14ac:dyDescent="0.25"/>
    <row r="3" spans="1:10" ht="51.75" customHeight="1" x14ac:dyDescent="0.25">
      <c r="A3" s="19"/>
      <c r="B3" s="19" t="s">
        <v>106</v>
      </c>
      <c r="C3" s="54" t="s">
        <v>122</v>
      </c>
      <c r="D3" s="55" t="s">
        <v>123</v>
      </c>
      <c r="E3" s="55" t="s">
        <v>124</v>
      </c>
      <c r="F3" s="55" t="s">
        <v>51</v>
      </c>
      <c r="G3" s="55" t="s">
        <v>125</v>
      </c>
      <c r="H3" s="55" t="s">
        <v>53</v>
      </c>
      <c r="J3" s="56"/>
    </row>
    <row r="4" spans="1:10" ht="16.5" x14ac:dyDescent="0.25">
      <c r="A4" s="21"/>
      <c r="B4" s="21" t="s">
        <v>1</v>
      </c>
      <c r="C4" s="22">
        <f>C13+C14+C15+C16+C17+C18+C19</f>
        <v>2815425.9900000007</v>
      </c>
      <c r="D4" s="22">
        <f>D13+D14+D15+D16+D17+D18+D19+D20</f>
        <v>304210</v>
      </c>
      <c r="E4" s="22">
        <f>E6+E7+E8+E9+E10+E11+E12+E13+E14++E15+E16+E17+E18+E19+E20+E21</f>
        <v>182855.50999999998</v>
      </c>
      <c r="F4" s="22">
        <f>F6+F7+F8+F9+F10+F11+F12+F13+F15+F16+F17+F18+F19+F20+F21</f>
        <v>62554.55</v>
      </c>
      <c r="G4" s="22">
        <f>G6+G7+G8+G9+G10+G11+G12+G13+G14+G15+G16+G17+G18+G19+G20+G21</f>
        <v>35000</v>
      </c>
      <c r="H4" s="22">
        <f t="shared" ref="H4:H21" si="0">SUM(C4:G4)</f>
        <v>3400046.0500000003</v>
      </c>
      <c r="J4" s="42"/>
    </row>
    <row r="5" spans="1:10" ht="16.5" x14ac:dyDescent="0.25">
      <c r="A5" s="21"/>
      <c r="B5" s="21" t="s">
        <v>127</v>
      </c>
      <c r="C5" s="22"/>
      <c r="D5" s="22"/>
      <c r="E5" s="22">
        <v>126915</v>
      </c>
      <c r="F5" s="22"/>
      <c r="G5" s="22"/>
      <c r="H5" s="22">
        <v>126915</v>
      </c>
      <c r="J5" s="42"/>
    </row>
    <row r="6" spans="1:10" ht="16.5" x14ac:dyDescent="0.25">
      <c r="A6" s="50">
        <v>63613</v>
      </c>
      <c r="B6" s="51" t="s">
        <v>114</v>
      </c>
      <c r="C6" s="36">
        <v>0</v>
      </c>
      <c r="D6" s="36">
        <v>0</v>
      </c>
      <c r="E6" s="36">
        <v>0</v>
      </c>
      <c r="F6" s="36">
        <v>0</v>
      </c>
      <c r="G6" s="36">
        <v>35000</v>
      </c>
      <c r="H6" s="36">
        <f t="shared" si="0"/>
        <v>35000</v>
      </c>
    </row>
    <row r="7" spans="1:10" ht="25.5" x14ac:dyDescent="0.25">
      <c r="A7" s="50">
        <v>63911</v>
      </c>
      <c r="B7" s="51" t="s">
        <v>121</v>
      </c>
      <c r="C7" s="36">
        <v>0</v>
      </c>
      <c r="D7" s="36">
        <v>0</v>
      </c>
      <c r="E7" s="36">
        <v>0</v>
      </c>
      <c r="F7" s="36">
        <v>62554.55</v>
      </c>
      <c r="G7" s="36">
        <v>0</v>
      </c>
      <c r="H7" s="36">
        <f t="shared" si="0"/>
        <v>62554.55</v>
      </c>
    </row>
    <row r="8" spans="1:10" ht="16.5" x14ac:dyDescent="0.25">
      <c r="A8" s="50">
        <v>64132</v>
      </c>
      <c r="B8" s="52" t="s">
        <v>115</v>
      </c>
      <c r="C8" s="36">
        <v>0</v>
      </c>
      <c r="D8" s="36">
        <v>0</v>
      </c>
      <c r="E8" s="36">
        <v>1.6</v>
      </c>
      <c r="F8" s="36">
        <v>0</v>
      </c>
      <c r="G8" s="36">
        <v>0</v>
      </c>
      <c r="H8" s="36">
        <f t="shared" si="0"/>
        <v>1.6</v>
      </c>
    </row>
    <row r="9" spans="1:10" ht="16.5" x14ac:dyDescent="0.25">
      <c r="A9" s="50">
        <v>64151</v>
      </c>
      <c r="B9" s="52" t="s">
        <v>116</v>
      </c>
      <c r="C9" s="36">
        <v>0</v>
      </c>
      <c r="D9" s="36">
        <v>0</v>
      </c>
      <c r="E9" s="36">
        <v>75.23</v>
      </c>
      <c r="F9" s="36">
        <v>0</v>
      </c>
      <c r="G9" s="36">
        <v>0</v>
      </c>
      <c r="H9" s="36">
        <f t="shared" si="0"/>
        <v>75.23</v>
      </c>
    </row>
    <row r="10" spans="1:10" ht="16.5" x14ac:dyDescent="0.25">
      <c r="A10" s="50">
        <v>66141</v>
      </c>
      <c r="B10" s="52" t="s">
        <v>117</v>
      </c>
      <c r="C10" s="36">
        <v>0</v>
      </c>
      <c r="D10" s="36">
        <v>0</v>
      </c>
      <c r="E10" s="36">
        <v>23962.69</v>
      </c>
      <c r="F10" s="36">
        <v>0</v>
      </c>
      <c r="G10" s="36">
        <v>0</v>
      </c>
      <c r="H10" s="36">
        <f t="shared" si="0"/>
        <v>23962.69</v>
      </c>
    </row>
    <row r="11" spans="1:10" ht="16.5" x14ac:dyDescent="0.25">
      <c r="A11" s="50">
        <v>66151</v>
      </c>
      <c r="B11" s="52" t="s">
        <v>118</v>
      </c>
      <c r="C11" s="36">
        <v>0</v>
      </c>
      <c r="D11" s="36">
        <v>0</v>
      </c>
      <c r="E11" s="36">
        <v>145837.99</v>
      </c>
      <c r="F11" s="36">
        <v>0</v>
      </c>
      <c r="G11" s="36">
        <v>0</v>
      </c>
      <c r="H11" s="36">
        <f t="shared" si="0"/>
        <v>145837.99</v>
      </c>
    </row>
    <row r="12" spans="1:10" ht="33" x14ac:dyDescent="0.25">
      <c r="A12" s="50">
        <v>66313</v>
      </c>
      <c r="B12" s="52" t="s">
        <v>120</v>
      </c>
      <c r="C12" s="36">
        <v>0</v>
      </c>
      <c r="D12" s="36">
        <v>0</v>
      </c>
      <c r="E12" s="36">
        <v>2000</v>
      </c>
      <c r="F12" s="36">
        <v>0</v>
      </c>
      <c r="G12" s="36">
        <v>0</v>
      </c>
      <c r="H12" s="36">
        <f t="shared" si="0"/>
        <v>2000</v>
      </c>
    </row>
    <row r="13" spans="1:10" ht="16.5" x14ac:dyDescent="0.3">
      <c r="A13" s="24">
        <v>671110</v>
      </c>
      <c r="B13" s="25" t="s">
        <v>107</v>
      </c>
      <c r="C13" s="41">
        <v>2005819.11</v>
      </c>
      <c r="D13" s="41">
        <v>0</v>
      </c>
      <c r="E13" s="41">
        <v>0</v>
      </c>
      <c r="F13" s="41">
        <v>0</v>
      </c>
      <c r="G13" s="41">
        <v>0</v>
      </c>
      <c r="H13" s="27">
        <f t="shared" si="0"/>
        <v>2005819.11</v>
      </c>
    </row>
    <row r="14" spans="1:10" ht="16.5" x14ac:dyDescent="0.3">
      <c r="A14" s="24">
        <v>671111</v>
      </c>
      <c r="B14" s="25" t="s">
        <v>108</v>
      </c>
      <c r="C14" s="27">
        <v>690622.86</v>
      </c>
      <c r="D14" s="27">
        <v>0</v>
      </c>
      <c r="E14" s="27">
        <v>0</v>
      </c>
      <c r="F14" s="27">
        <v>0</v>
      </c>
      <c r="G14" s="27">
        <v>0</v>
      </c>
      <c r="H14" s="27">
        <f t="shared" si="0"/>
        <v>690622.86</v>
      </c>
    </row>
    <row r="15" spans="1:10" ht="16.5" x14ac:dyDescent="0.3">
      <c r="A15" s="24">
        <v>671112</v>
      </c>
      <c r="B15" s="25" t="s">
        <v>112</v>
      </c>
      <c r="C15" s="27">
        <v>24667.39</v>
      </c>
      <c r="D15" s="27">
        <v>0</v>
      </c>
      <c r="E15" s="27">
        <v>0</v>
      </c>
      <c r="F15" s="27">
        <v>0</v>
      </c>
      <c r="G15" s="27">
        <v>0</v>
      </c>
      <c r="H15" s="27">
        <f t="shared" si="0"/>
        <v>24667.39</v>
      </c>
    </row>
    <row r="16" spans="1:10" ht="16.5" x14ac:dyDescent="0.3">
      <c r="A16" s="24">
        <v>671113</v>
      </c>
      <c r="B16" s="25" t="s">
        <v>109</v>
      </c>
      <c r="C16" s="41">
        <v>23500</v>
      </c>
      <c r="D16" s="41">
        <v>0</v>
      </c>
      <c r="E16" s="43">
        <v>0</v>
      </c>
      <c r="F16" s="41">
        <v>0</v>
      </c>
      <c r="G16" s="41">
        <v>0</v>
      </c>
      <c r="H16" s="27">
        <f t="shared" si="0"/>
        <v>23500</v>
      </c>
    </row>
    <row r="17" spans="1:8" ht="16.5" x14ac:dyDescent="0.3">
      <c r="A17" s="24">
        <v>671114</v>
      </c>
      <c r="B17" s="25" t="s">
        <v>110</v>
      </c>
      <c r="C17" s="27">
        <v>29653.19</v>
      </c>
      <c r="D17" s="27">
        <v>0</v>
      </c>
      <c r="E17" s="27">
        <v>0</v>
      </c>
      <c r="F17" s="27">
        <v>0</v>
      </c>
      <c r="G17" s="27">
        <v>0</v>
      </c>
      <c r="H17" s="27">
        <f t="shared" si="0"/>
        <v>29653.19</v>
      </c>
    </row>
    <row r="18" spans="1:8" ht="16.5" x14ac:dyDescent="0.3">
      <c r="A18" s="24">
        <v>671115</v>
      </c>
      <c r="B18" s="25" t="s">
        <v>126</v>
      </c>
      <c r="C18" s="41">
        <v>3474.74</v>
      </c>
      <c r="D18" s="41">
        <v>0</v>
      </c>
      <c r="E18" s="43">
        <v>0</v>
      </c>
      <c r="F18" s="41">
        <v>0</v>
      </c>
      <c r="G18" s="41">
        <v>0</v>
      </c>
      <c r="H18" s="27">
        <f t="shared" si="0"/>
        <v>3474.74</v>
      </c>
    </row>
    <row r="19" spans="1:8" ht="16.5" x14ac:dyDescent="0.3">
      <c r="A19" s="24">
        <v>671116</v>
      </c>
      <c r="B19" s="25" t="s">
        <v>111</v>
      </c>
      <c r="C19" s="41">
        <v>37688.699999999997</v>
      </c>
      <c r="D19" s="41">
        <v>0</v>
      </c>
      <c r="E19" s="43">
        <v>0</v>
      </c>
      <c r="F19" s="41">
        <v>0</v>
      </c>
      <c r="G19" s="41">
        <v>0</v>
      </c>
      <c r="H19" s="27">
        <f t="shared" si="0"/>
        <v>37688.699999999997</v>
      </c>
    </row>
    <row r="20" spans="1:8" ht="16.5" x14ac:dyDescent="0.3">
      <c r="A20" s="24">
        <v>671117</v>
      </c>
      <c r="B20" s="25" t="s">
        <v>113</v>
      </c>
      <c r="C20" s="41">
        <v>0</v>
      </c>
      <c r="D20" s="41">
        <v>304210</v>
      </c>
      <c r="E20" s="43">
        <v>0</v>
      </c>
      <c r="F20" s="41">
        <v>0</v>
      </c>
      <c r="G20" s="41">
        <v>0</v>
      </c>
      <c r="H20" s="27">
        <f t="shared" si="0"/>
        <v>304210</v>
      </c>
    </row>
    <row r="21" spans="1:8" ht="16.5" x14ac:dyDescent="0.3">
      <c r="A21" s="31">
        <v>68311</v>
      </c>
      <c r="B21" s="32" t="s">
        <v>119</v>
      </c>
      <c r="C21" s="53">
        <v>0</v>
      </c>
      <c r="D21" s="53">
        <v>0</v>
      </c>
      <c r="E21" s="53">
        <v>10978</v>
      </c>
      <c r="F21" s="53">
        <v>0</v>
      </c>
      <c r="G21" s="53">
        <v>0</v>
      </c>
      <c r="H21" s="53">
        <f t="shared" si="0"/>
        <v>10978</v>
      </c>
    </row>
    <row r="22" spans="1:8" x14ac:dyDescent="0.25">
      <c r="E22" s="42">
        <f>SUM(E6:E21)</f>
        <v>182855.50999999998</v>
      </c>
      <c r="H22" s="42">
        <f>SUM(H6:H21)</f>
        <v>3400046.0500000003</v>
      </c>
    </row>
    <row r="23" spans="1:8" ht="16.5" x14ac:dyDescent="0.3">
      <c r="A23" s="18"/>
      <c r="B23" s="122"/>
      <c r="C23" s="122"/>
      <c r="D23" s="122"/>
      <c r="E23" s="122"/>
      <c r="F23" s="122"/>
      <c r="G23" s="122"/>
      <c r="H23" s="123"/>
    </row>
    <row r="24" spans="1:8" ht="15" customHeight="1" x14ac:dyDescent="0.25">
      <c r="A24" s="124" t="s">
        <v>47</v>
      </c>
      <c r="B24" s="124" t="s">
        <v>11</v>
      </c>
      <c r="C24" s="126" t="s">
        <v>48</v>
      </c>
      <c r="D24" s="126" t="s">
        <v>49</v>
      </c>
      <c r="E24" s="126" t="s">
        <v>50</v>
      </c>
      <c r="F24" s="126" t="s">
        <v>51</v>
      </c>
      <c r="G24" s="126" t="s">
        <v>52</v>
      </c>
      <c r="H24" s="126" t="s">
        <v>53</v>
      </c>
    </row>
    <row r="25" spans="1:8" ht="34.5" customHeight="1" x14ac:dyDescent="0.25">
      <c r="A25" s="125"/>
      <c r="B25" s="125"/>
      <c r="C25" s="127"/>
      <c r="D25" s="127"/>
      <c r="E25" s="127"/>
      <c r="F25" s="127"/>
      <c r="G25" s="127"/>
      <c r="H25" s="127"/>
    </row>
    <row r="26" spans="1:8" ht="19.5" customHeight="1" x14ac:dyDescent="0.25">
      <c r="A26" s="19"/>
      <c r="B26" s="19" t="s">
        <v>54</v>
      </c>
      <c r="C26" s="20">
        <f>C27+C35+C63+C67+C70</f>
        <v>2813429.2320000003</v>
      </c>
      <c r="D26" s="20">
        <f>D27+D35+D63+D67+D70</f>
        <v>304017.25</v>
      </c>
      <c r="E26" s="20">
        <f>E27+E35+E63+E67+E70</f>
        <v>220465.21000000002</v>
      </c>
      <c r="F26" s="20">
        <f>F27+F35+F63+F67+F70</f>
        <v>58873.539999999994</v>
      </c>
      <c r="G26" s="20">
        <f>G27+G35+G63+G67+G70</f>
        <v>35000</v>
      </c>
      <c r="H26" s="20">
        <f>C26+D26+E26+F26+G26</f>
        <v>3431785.2320000003</v>
      </c>
    </row>
    <row r="27" spans="1:8" ht="20.25" customHeight="1" x14ac:dyDescent="0.25">
      <c r="A27" s="21">
        <v>31</v>
      </c>
      <c r="B27" s="21" t="s">
        <v>55</v>
      </c>
      <c r="C27" s="22">
        <f>C28+C29+C31+C33+C34+C30+C32</f>
        <v>2075440.392</v>
      </c>
      <c r="D27" s="22">
        <f>D28+D29+D31+D33+D34+D30+D32</f>
        <v>0</v>
      </c>
      <c r="E27" s="22">
        <f>E28+E29+E31+E33+E34+E30+E32</f>
        <v>17418.260000000002</v>
      </c>
      <c r="F27" s="22">
        <v>0</v>
      </c>
      <c r="G27" s="23">
        <f>G28+G29+G30+G31+G32+G33+G34</f>
        <v>0</v>
      </c>
      <c r="H27" s="23">
        <f>H28+H29+H30+H31+H32+H33+H34</f>
        <v>2092858.652</v>
      </c>
    </row>
    <row r="28" spans="1:8" ht="16.5" x14ac:dyDescent="0.3">
      <c r="A28" s="24">
        <v>3111</v>
      </c>
      <c r="B28" s="25" t="s">
        <v>56</v>
      </c>
      <c r="C28" s="41">
        <v>1687443.132</v>
      </c>
      <c r="D28" s="41">
        <v>0</v>
      </c>
      <c r="E28" s="41">
        <v>10618.26</v>
      </c>
      <c r="F28" s="41"/>
      <c r="G28" s="41">
        <v>0</v>
      </c>
      <c r="H28" s="27">
        <f>C28+D28+E28+G28</f>
        <v>1698061.392</v>
      </c>
    </row>
    <row r="29" spans="1:8" ht="16.5" x14ac:dyDescent="0.3">
      <c r="A29" s="24">
        <v>3113</v>
      </c>
      <c r="B29" s="25" t="s">
        <v>57</v>
      </c>
      <c r="C29" s="27">
        <v>0</v>
      </c>
      <c r="D29" s="27">
        <v>0</v>
      </c>
      <c r="E29" s="27">
        <v>0</v>
      </c>
      <c r="F29" s="27"/>
      <c r="G29" s="27">
        <v>0</v>
      </c>
      <c r="H29" s="27">
        <f t="shared" ref="H29:H34" si="1">C29+D29+E29+G29</f>
        <v>0</v>
      </c>
    </row>
    <row r="30" spans="1:8" ht="16.5" x14ac:dyDescent="0.3">
      <c r="A30" s="24">
        <v>3114</v>
      </c>
      <c r="B30" s="25" t="s">
        <v>58</v>
      </c>
      <c r="C30" s="27">
        <v>0</v>
      </c>
      <c r="D30" s="27">
        <v>0</v>
      </c>
      <c r="E30" s="27">
        <v>0</v>
      </c>
      <c r="F30" s="27"/>
      <c r="G30" s="27">
        <v>0</v>
      </c>
      <c r="H30" s="27">
        <f t="shared" si="1"/>
        <v>0</v>
      </c>
    </row>
    <row r="31" spans="1:8" ht="16.5" x14ac:dyDescent="0.3">
      <c r="A31" s="24">
        <v>3121</v>
      </c>
      <c r="B31" s="25" t="s">
        <v>59</v>
      </c>
      <c r="C31" s="41">
        <v>108596.02</v>
      </c>
      <c r="D31" s="41">
        <v>0</v>
      </c>
      <c r="E31" s="43">
        <v>6800</v>
      </c>
      <c r="F31" s="41"/>
      <c r="G31" s="41">
        <v>0</v>
      </c>
      <c r="H31" s="27">
        <f t="shared" si="1"/>
        <v>115396.02</v>
      </c>
    </row>
    <row r="32" spans="1:8" ht="16.5" x14ac:dyDescent="0.3">
      <c r="A32" s="24">
        <v>3131</v>
      </c>
      <c r="B32" s="25" t="s">
        <v>60</v>
      </c>
      <c r="C32" s="27">
        <v>0</v>
      </c>
      <c r="D32" s="27">
        <v>0</v>
      </c>
      <c r="E32" s="27">
        <v>0</v>
      </c>
      <c r="F32" s="27"/>
      <c r="G32" s="27">
        <v>0</v>
      </c>
      <c r="H32" s="27">
        <f t="shared" si="1"/>
        <v>0</v>
      </c>
    </row>
    <row r="33" spans="1:8" ht="16.5" x14ac:dyDescent="0.3">
      <c r="A33" s="24">
        <v>3132</v>
      </c>
      <c r="B33" s="25" t="s">
        <v>61</v>
      </c>
      <c r="C33" s="41">
        <v>279401.24</v>
      </c>
      <c r="D33" s="41">
        <v>0</v>
      </c>
      <c r="E33" s="43">
        <v>0</v>
      </c>
      <c r="F33" s="41"/>
      <c r="G33" s="41">
        <v>0</v>
      </c>
      <c r="H33" s="27">
        <f t="shared" si="1"/>
        <v>279401.24</v>
      </c>
    </row>
    <row r="34" spans="1:8" ht="16.5" x14ac:dyDescent="0.3">
      <c r="A34" s="24">
        <v>3133</v>
      </c>
      <c r="B34" s="25" t="s">
        <v>62</v>
      </c>
      <c r="C34" s="41"/>
      <c r="D34" s="41">
        <v>0</v>
      </c>
      <c r="E34" s="44"/>
      <c r="F34" s="41"/>
      <c r="G34" s="41">
        <v>0</v>
      </c>
      <c r="H34" s="27">
        <f t="shared" si="1"/>
        <v>0</v>
      </c>
    </row>
    <row r="35" spans="1:8" ht="15.75" customHeight="1" x14ac:dyDescent="0.25">
      <c r="A35" s="21">
        <v>32</v>
      </c>
      <c r="B35" s="21" t="s">
        <v>63</v>
      </c>
      <c r="C35" s="22">
        <f>C36+C37+C38+C39+C40+C41+C42+C43+C44+C45+C46+C47+C48+C49+C50+C51+C52+C53+C54+C55+C56+C57+C58+C59+C60+C61+C62</f>
        <v>734035.74000000011</v>
      </c>
      <c r="D35" s="22">
        <f>D36+D37+D38+D39+D40+D41+D42+D43+D44+D45+D46+D47+D48+D49+D50+D51+D52+D53+D54+D55+D56+D57+D58+D59+D60+D61+D62</f>
        <v>28010.15</v>
      </c>
      <c r="E35" s="22">
        <f>E36+E37+E38+E39+E40+E41+E42+E43+E44+E45+E46+E47+E48+E49+E50+E51+E52+E53+E54+E55+E56+E57+E58+E59+E60+E61+E62</f>
        <v>182842.48</v>
      </c>
      <c r="F35" s="22"/>
      <c r="G35" s="22">
        <f>G36+G37+G38+G39+G40+G41+G42+G43+G44+G45+G46+G47+G48+G49+G50+G51+G52+G53+G54+G55+G56+G57+G58+G59+G60+G61+G62</f>
        <v>35000</v>
      </c>
      <c r="H35" s="22">
        <f t="shared" ref="H35" si="2">H36+H37+H38+H39+H40+H41+H42+H43+H44+H45+H46+H47+H48+H49+H50+H51+H52+H53+H54+H55+H56+H57+H58+H59+H60+H61+H62</f>
        <v>979888.37000000011</v>
      </c>
    </row>
    <row r="36" spans="1:8" ht="16.5" x14ac:dyDescent="0.3">
      <c r="A36" s="24">
        <v>3211</v>
      </c>
      <c r="B36" s="25" t="s">
        <v>64</v>
      </c>
      <c r="C36" s="45">
        <v>7261.44</v>
      </c>
      <c r="D36" s="45">
        <v>4730</v>
      </c>
      <c r="E36" s="45">
        <v>0</v>
      </c>
      <c r="F36" s="45"/>
      <c r="G36" s="45">
        <v>0</v>
      </c>
      <c r="H36" s="27">
        <f>C36+D36+E36+G36</f>
        <v>11991.439999999999</v>
      </c>
    </row>
    <row r="37" spans="1:8" ht="16.5" x14ac:dyDescent="0.3">
      <c r="A37" s="24">
        <v>3212</v>
      </c>
      <c r="B37" s="25" t="s">
        <v>65</v>
      </c>
      <c r="C37" s="45">
        <v>55141.22</v>
      </c>
      <c r="D37" s="45">
        <v>0</v>
      </c>
      <c r="E37" s="45">
        <v>0</v>
      </c>
      <c r="F37" s="45"/>
      <c r="G37" s="45">
        <v>0</v>
      </c>
      <c r="H37" s="27">
        <f t="shared" ref="H37:H62" si="3">C37+D37+E37+G37</f>
        <v>55141.22</v>
      </c>
    </row>
    <row r="38" spans="1:8" ht="16.5" x14ac:dyDescent="0.3">
      <c r="A38" s="24">
        <v>3213</v>
      </c>
      <c r="B38" s="25" t="s">
        <v>66</v>
      </c>
      <c r="C38" s="45">
        <v>7863.42</v>
      </c>
      <c r="D38" s="45">
        <v>0</v>
      </c>
      <c r="E38" s="46">
        <v>2150</v>
      </c>
      <c r="F38" s="45"/>
      <c r="G38" s="45">
        <v>0</v>
      </c>
      <c r="H38" s="27">
        <f t="shared" si="3"/>
        <v>10013.42</v>
      </c>
    </row>
    <row r="39" spans="1:8" ht="16.5" x14ac:dyDescent="0.3">
      <c r="A39" s="24">
        <v>3214</v>
      </c>
      <c r="B39" s="25" t="s">
        <v>67</v>
      </c>
      <c r="C39" s="45">
        <v>0</v>
      </c>
      <c r="D39" s="45">
        <v>0</v>
      </c>
      <c r="E39" s="45">
        <v>0</v>
      </c>
      <c r="F39" s="45"/>
      <c r="G39" s="45">
        <v>0</v>
      </c>
      <c r="H39" s="27">
        <f t="shared" si="3"/>
        <v>0</v>
      </c>
    </row>
    <row r="40" spans="1:8" ht="16.5" x14ac:dyDescent="0.3">
      <c r="A40" s="24">
        <v>3221</v>
      </c>
      <c r="B40" s="25" t="s">
        <v>68</v>
      </c>
      <c r="C40" s="45">
        <v>44437.279999999999</v>
      </c>
      <c r="D40" s="45">
        <v>0</v>
      </c>
      <c r="E40" s="45">
        <v>0</v>
      </c>
      <c r="F40" s="45"/>
      <c r="G40" s="45">
        <v>0</v>
      </c>
      <c r="H40" s="27">
        <f t="shared" si="3"/>
        <v>44437.279999999999</v>
      </c>
    </row>
    <row r="41" spans="1:8" ht="16.5" x14ac:dyDescent="0.3">
      <c r="A41" s="24">
        <v>3222</v>
      </c>
      <c r="B41" s="25" t="s">
        <v>69</v>
      </c>
      <c r="C41" s="45">
        <v>0</v>
      </c>
      <c r="D41" s="45">
        <v>0</v>
      </c>
      <c r="E41" s="45">
        <v>0</v>
      </c>
      <c r="F41" s="45"/>
      <c r="G41" s="45">
        <v>0</v>
      </c>
      <c r="H41" s="27">
        <f t="shared" si="3"/>
        <v>0</v>
      </c>
    </row>
    <row r="42" spans="1:8" ht="16.5" x14ac:dyDescent="0.3">
      <c r="A42" s="24">
        <v>3223</v>
      </c>
      <c r="B42" s="25" t="s">
        <v>70</v>
      </c>
      <c r="C42" s="45">
        <v>28296.46</v>
      </c>
      <c r="D42" s="45">
        <v>0</v>
      </c>
      <c r="E42" s="46">
        <v>4488.41</v>
      </c>
      <c r="F42" s="45"/>
      <c r="G42" s="45">
        <v>2373.7800000000002</v>
      </c>
      <c r="H42" s="27">
        <f t="shared" si="3"/>
        <v>35158.649999999994</v>
      </c>
    </row>
    <row r="43" spans="1:8" ht="16.5" x14ac:dyDescent="0.3">
      <c r="A43" s="24">
        <v>3224</v>
      </c>
      <c r="B43" s="25" t="s">
        <v>71</v>
      </c>
      <c r="C43" s="45">
        <v>0</v>
      </c>
      <c r="D43" s="45">
        <v>0</v>
      </c>
      <c r="E43" s="45">
        <v>0</v>
      </c>
      <c r="F43" s="45"/>
      <c r="G43" s="45">
        <v>0</v>
      </c>
      <c r="H43" s="27">
        <f t="shared" si="3"/>
        <v>0</v>
      </c>
    </row>
    <row r="44" spans="1:8" ht="16.5" x14ac:dyDescent="0.3">
      <c r="A44" s="24">
        <v>3225</v>
      </c>
      <c r="B44" s="25" t="s">
        <v>72</v>
      </c>
      <c r="C44" s="45">
        <v>2752.92</v>
      </c>
      <c r="D44" s="45">
        <v>0</v>
      </c>
      <c r="E44" s="45">
        <v>0</v>
      </c>
      <c r="F44" s="45"/>
      <c r="G44" s="45">
        <v>0</v>
      </c>
      <c r="H44" s="27">
        <f t="shared" si="3"/>
        <v>2752.92</v>
      </c>
    </row>
    <row r="45" spans="1:8" ht="16.5" x14ac:dyDescent="0.3">
      <c r="A45" s="24">
        <v>3227</v>
      </c>
      <c r="B45" s="25" t="s">
        <v>73</v>
      </c>
      <c r="C45" s="45">
        <v>0</v>
      </c>
      <c r="D45" s="45">
        <v>0</v>
      </c>
      <c r="E45" s="45">
        <v>0</v>
      </c>
      <c r="F45" s="45"/>
      <c r="G45" s="45">
        <v>0</v>
      </c>
      <c r="H45" s="27">
        <f t="shared" si="3"/>
        <v>0</v>
      </c>
    </row>
    <row r="46" spans="1:8" ht="16.5" x14ac:dyDescent="0.3">
      <c r="A46" s="24">
        <v>3231</v>
      </c>
      <c r="B46" s="25" t="s">
        <v>74</v>
      </c>
      <c r="C46" s="45">
        <v>30364.38</v>
      </c>
      <c r="D46" s="45">
        <v>0</v>
      </c>
      <c r="E46" s="45">
        <v>2683</v>
      </c>
      <c r="F46" s="45"/>
      <c r="G46" s="45">
        <v>1065.78</v>
      </c>
      <c r="H46" s="27">
        <f t="shared" si="3"/>
        <v>34113.160000000003</v>
      </c>
    </row>
    <row r="47" spans="1:8" ht="16.5" x14ac:dyDescent="0.3">
      <c r="A47" s="24">
        <v>3232</v>
      </c>
      <c r="B47" s="25" t="s">
        <v>75</v>
      </c>
      <c r="C47" s="45">
        <v>10074.379999999999</v>
      </c>
      <c r="D47" s="45">
        <v>0</v>
      </c>
      <c r="E47" s="46">
        <v>2384.33</v>
      </c>
      <c r="F47" s="45"/>
      <c r="G47" s="45">
        <v>0</v>
      </c>
      <c r="H47" s="27">
        <f t="shared" si="3"/>
        <v>12458.71</v>
      </c>
    </row>
    <row r="48" spans="1:8" ht="16.5" x14ac:dyDescent="0.3">
      <c r="A48" s="24">
        <v>3233</v>
      </c>
      <c r="B48" s="25" t="s">
        <v>76</v>
      </c>
      <c r="C48" s="45">
        <v>4664.3599999999997</v>
      </c>
      <c r="D48" s="45">
        <v>0</v>
      </c>
      <c r="E48" s="45">
        <v>11000</v>
      </c>
      <c r="F48" s="45"/>
      <c r="G48" s="45">
        <v>0</v>
      </c>
      <c r="H48" s="27">
        <f t="shared" si="3"/>
        <v>15664.36</v>
      </c>
    </row>
    <row r="49" spans="1:8" ht="16.5" x14ac:dyDescent="0.3">
      <c r="A49" s="24">
        <v>3234</v>
      </c>
      <c r="B49" s="25" t="s">
        <v>77</v>
      </c>
      <c r="C49" s="45">
        <v>94876.56</v>
      </c>
      <c r="D49" s="45">
        <v>0</v>
      </c>
      <c r="E49" s="45">
        <v>337.41</v>
      </c>
      <c r="F49" s="45"/>
      <c r="G49" s="45">
        <v>0</v>
      </c>
      <c r="H49" s="27">
        <f t="shared" si="3"/>
        <v>95213.97</v>
      </c>
    </row>
    <row r="50" spans="1:8" ht="16.5" x14ac:dyDescent="0.3">
      <c r="A50" s="24">
        <v>3235</v>
      </c>
      <c r="B50" s="25" t="s">
        <v>78</v>
      </c>
      <c r="C50" s="45">
        <v>1977.08</v>
      </c>
      <c r="D50" s="45">
        <v>0</v>
      </c>
      <c r="E50" s="45">
        <v>0</v>
      </c>
      <c r="F50" s="45"/>
      <c r="G50" s="45">
        <v>0</v>
      </c>
      <c r="H50" s="27">
        <f t="shared" si="3"/>
        <v>1977.08</v>
      </c>
    </row>
    <row r="51" spans="1:8" ht="16.5" x14ac:dyDescent="0.3">
      <c r="A51" s="24">
        <v>3236</v>
      </c>
      <c r="B51" s="25" t="s">
        <v>79</v>
      </c>
      <c r="C51" s="45">
        <v>6000</v>
      </c>
      <c r="D51" s="45">
        <v>0</v>
      </c>
      <c r="E51" s="45">
        <v>0</v>
      </c>
      <c r="F51" s="45"/>
      <c r="G51" s="45">
        <v>0</v>
      </c>
      <c r="H51" s="27">
        <f t="shared" si="3"/>
        <v>6000</v>
      </c>
    </row>
    <row r="52" spans="1:8" ht="16.5" x14ac:dyDescent="0.3">
      <c r="A52" s="24">
        <v>3237</v>
      </c>
      <c r="B52" s="25" t="s">
        <v>80</v>
      </c>
      <c r="C52" s="45">
        <v>394147.92</v>
      </c>
      <c r="D52" s="45">
        <v>19819.150000000001</v>
      </c>
      <c r="E52" s="45">
        <v>134442.35</v>
      </c>
      <c r="F52" s="45"/>
      <c r="G52" s="45">
        <v>25346.31</v>
      </c>
      <c r="H52" s="27">
        <f t="shared" si="3"/>
        <v>573755.7300000001</v>
      </c>
    </row>
    <row r="53" spans="1:8" ht="16.5" x14ac:dyDescent="0.3">
      <c r="A53" s="24">
        <v>3238</v>
      </c>
      <c r="B53" s="25" t="s">
        <v>81</v>
      </c>
      <c r="C53" s="45">
        <v>0</v>
      </c>
      <c r="D53" s="45">
        <v>0</v>
      </c>
      <c r="E53" s="45">
        <v>0</v>
      </c>
      <c r="F53" s="45"/>
      <c r="G53" s="45">
        <v>0</v>
      </c>
      <c r="H53" s="27">
        <f t="shared" si="3"/>
        <v>0</v>
      </c>
    </row>
    <row r="54" spans="1:8" ht="16.5" x14ac:dyDescent="0.3">
      <c r="A54" s="24">
        <v>3239</v>
      </c>
      <c r="B54" s="25" t="s">
        <v>82</v>
      </c>
      <c r="C54" s="45">
        <v>11421</v>
      </c>
      <c r="D54" s="45"/>
      <c r="E54" s="46">
        <v>22440.6</v>
      </c>
      <c r="F54" s="45"/>
      <c r="G54" s="45"/>
      <c r="H54" s="27">
        <f t="shared" si="3"/>
        <v>33861.599999999999</v>
      </c>
    </row>
    <row r="55" spans="1:8" ht="16.5" x14ac:dyDescent="0.3">
      <c r="A55" s="24">
        <v>3241</v>
      </c>
      <c r="B55" s="25" t="s">
        <v>83</v>
      </c>
      <c r="C55" s="45">
        <v>0</v>
      </c>
      <c r="D55" s="45">
        <v>3461</v>
      </c>
      <c r="E55" s="45">
        <v>726.7</v>
      </c>
      <c r="F55" s="45"/>
      <c r="G55" s="45">
        <v>1258.26</v>
      </c>
      <c r="H55" s="27">
        <f t="shared" si="3"/>
        <v>5445.96</v>
      </c>
    </row>
    <row r="56" spans="1:8" ht="16.5" x14ac:dyDescent="0.3">
      <c r="A56" s="24">
        <v>3291</v>
      </c>
      <c r="B56" s="25" t="s">
        <v>84</v>
      </c>
      <c r="C56" s="45">
        <v>0</v>
      </c>
      <c r="D56" s="45">
        <v>0</v>
      </c>
      <c r="E56" s="45">
        <v>0</v>
      </c>
      <c r="F56" s="45"/>
      <c r="G56" s="45">
        <v>0</v>
      </c>
      <c r="H56" s="27">
        <f t="shared" si="3"/>
        <v>0</v>
      </c>
    </row>
    <row r="57" spans="1:8" ht="16.5" x14ac:dyDescent="0.3">
      <c r="A57" s="24">
        <v>3292</v>
      </c>
      <c r="B57" s="25" t="s">
        <v>85</v>
      </c>
      <c r="C57" s="45">
        <v>7100.26</v>
      </c>
      <c r="D57" s="45">
        <v>0</v>
      </c>
      <c r="E57" s="45">
        <v>0</v>
      </c>
      <c r="F57" s="45"/>
      <c r="G57" s="45">
        <v>4955.87</v>
      </c>
      <c r="H57" s="27">
        <f t="shared" si="3"/>
        <v>12056.130000000001</v>
      </c>
    </row>
    <row r="58" spans="1:8" ht="16.5" x14ac:dyDescent="0.3">
      <c r="A58" s="24">
        <v>3293</v>
      </c>
      <c r="B58" s="25" t="s">
        <v>86</v>
      </c>
      <c r="C58" s="41">
        <v>0</v>
      </c>
      <c r="D58" s="41">
        <v>0</v>
      </c>
      <c r="E58" s="41">
        <v>740.21</v>
      </c>
      <c r="F58" s="41"/>
      <c r="G58" s="41"/>
      <c r="H58" s="27">
        <f t="shared" si="3"/>
        <v>740.21</v>
      </c>
    </row>
    <row r="59" spans="1:8" ht="16.5" x14ac:dyDescent="0.3">
      <c r="A59" s="24">
        <v>3294</v>
      </c>
      <c r="B59" s="25" t="s">
        <v>87</v>
      </c>
      <c r="C59" s="45">
        <v>26073.93</v>
      </c>
      <c r="D59" s="45">
        <v>0</v>
      </c>
      <c r="E59" s="45">
        <v>0</v>
      </c>
      <c r="F59" s="45"/>
      <c r="G59" s="45"/>
      <c r="H59" s="27">
        <f t="shared" si="3"/>
        <v>26073.93</v>
      </c>
    </row>
    <row r="60" spans="1:8" ht="16.5" x14ac:dyDescent="0.3">
      <c r="A60" s="24">
        <v>3295</v>
      </c>
      <c r="B60" s="25" t="s">
        <v>88</v>
      </c>
      <c r="C60" s="41">
        <v>0</v>
      </c>
      <c r="D60" s="41">
        <v>0</v>
      </c>
      <c r="E60" s="41">
        <v>0</v>
      </c>
      <c r="F60" s="41"/>
      <c r="G60" s="41"/>
      <c r="H60" s="27">
        <f t="shared" si="3"/>
        <v>0</v>
      </c>
    </row>
    <row r="61" spans="1:8" ht="16.5" x14ac:dyDescent="0.3">
      <c r="A61" s="24">
        <v>3296</v>
      </c>
      <c r="B61" s="25" t="s">
        <v>89</v>
      </c>
      <c r="C61" s="41">
        <v>0</v>
      </c>
      <c r="D61" s="41">
        <v>0</v>
      </c>
      <c r="E61" s="41">
        <v>0</v>
      </c>
      <c r="F61" s="41"/>
      <c r="G61" s="41"/>
      <c r="H61" s="27">
        <f t="shared" si="3"/>
        <v>0</v>
      </c>
    </row>
    <row r="62" spans="1:8" ht="16.5" x14ac:dyDescent="0.3">
      <c r="A62" s="24">
        <v>3299</v>
      </c>
      <c r="B62" s="25" t="s">
        <v>90</v>
      </c>
      <c r="C62" s="41">
        <v>1583.13</v>
      </c>
      <c r="D62" s="41">
        <v>0</v>
      </c>
      <c r="E62" s="41">
        <v>1449.47</v>
      </c>
      <c r="F62" s="41"/>
      <c r="G62" s="41"/>
      <c r="H62" s="27">
        <f t="shared" si="3"/>
        <v>3032.6000000000004</v>
      </c>
    </row>
    <row r="63" spans="1:8" ht="16.5" x14ac:dyDescent="0.25">
      <c r="A63" s="21">
        <v>34</v>
      </c>
      <c r="B63" s="21" t="s">
        <v>91</v>
      </c>
      <c r="C63" s="22">
        <f t="shared" ref="C63:H63" si="4">C64+C65+C66</f>
        <v>3953.1</v>
      </c>
      <c r="D63" s="23">
        <f>D64+D65+D66</f>
        <v>0</v>
      </c>
      <c r="E63" s="23">
        <f>E64+E65+E66</f>
        <v>1929.69</v>
      </c>
      <c r="F63" s="23"/>
      <c r="G63" s="23">
        <f>G64+G65+G66</f>
        <v>0</v>
      </c>
      <c r="H63" s="23">
        <f t="shared" si="4"/>
        <v>5882.79</v>
      </c>
    </row>
    <row r="64" spans="1:8" ht="28.5" customHeight="1" x14ac:dyDescent="0.3">
      <c r="A64" s="24">
        <v>3431</v>
      </c>
      <c r="B64" s="25" t="s">
        <v>92</v>
      </c>
      <c r="C64" s="41">
        <v>3953.1</v>
      </c>
      <c r="D64" s="41">
        <v>0</v>
      </c>
      <c r="E64" s="41">
        <v>1929.69</v>
      </c>
      <c r="F64" s="41"/>
      <c r="G64" s="41"/>
      <c r="H64" s="27">
        <f>C64+D64+E64+G64</f>
        <v>5882.79</v>
      </c>
    </row>
    <row r="65" spans="1:9" ht="16.5" x14ac:dyDescent="0.3">
      <c r="A65" s="24">
        <v>3432</v>
      </c>
      <c r="B65" s="25" t="s">
        <v>93</v>
      </c>
      <c r="C65" s="27">
        <v>0</v>
      </c>
      <c r="D65" s="27">
        <v>0</v>
      </c>
      <c r="E65" s="27"/>
      <c r="F65" s="27"/>
      <c r="G65" s="27"/>
      <c r="H65" s="27">
        <f t="shared" ref="H65:H66" si="5">C65+D65+E65+G65</f>
        <v>0</v>
      </c>
    </row>
    <row r="66" spans="1:9" ht="16.5" x14ac:dyDescent="0.3">
      <c r="A66" s="24">
        <v>3434</v>
      </c>
      <c r="B66" s="25" t="s">
        <v>94</v>
      </c>
      <c r="C66" s="27">
        <v>0</v>
      </c>
      <c r="D66" s="26">
        <v>0</v>
      </c>
      <c r="E66" s="27"/>
      <c r="F66" s="27"/>
      <c r="G66" s="27"/>
      <c r="H66" s="26">
        <f t="shared" si="5"/>
        <v>0</v>
      </c>
    </row>
    <row r="67" spans="1:9" ht="49.5" x14ac:dyDescent="0.25">
      <c r="A67" s="28">
        <v>41</v>
      </c>
      <c r="B67" s="28" t="s">
        <v>95</v>
      </c>
      <c r="C67" s="29">
        <f>C68+C70+C71</f>
        <v>0</v>
      </c>
      <c r="D67" s="30">
        <f>D68</f>
        <v>276007.09999999998</v>
      </c>
      <c r="E67" s="29">
        <f>E69</f>
        <v>6279.78</v>
      </c>
      <c r="F67" s="29"/>
      <c r="G67" s="29">
        <f>G68</f>
        <v>0</v>
      </c>
      <c r="H67" s="30">
        <f>C67+D67+E67+G67</f>
        <v>282286.88</v>
      </c>
    </row>
    <row r="68" spans="1:9" ht="39" customHeight="1" x14ac:dyDescent="0.3">
      <c r="A68" s="31">
        <v>4124</v>
      </c>
      <c r="B68" s="32" t="s">
        <v>96</v>
      </c>
      <c r="C68" s="47">
        <v>0</v>
      </c>
      <c r="D68" s="47">
        <v>276007.09999999998</v>
      </c>
      <c r="E68" s="47"/>
      <c r="F68" s="47"/>
      <c r="G68" s="47"/>
      <c r="H68" s="47">
        <f>C68+D68+E68+G68</f>
        <v>276007.09999999998</v>
      </c>
    </row>
    <row r="69" spans="1:9" ht="16.5" x14ac:dyDescent="0.3">
      <c r="A69" s="33">
        <v>4123</v>
      </c>
      <c r="B69" s="34" t="s">
        <v>97</v>
      </c>
      <c r="C69" s="48">
        <v>0</v>
      </c>
      <c r="D69" s="48"/>
      <c r="E69" s="48">
        <v>6279.78</v>
      </c>
      <c r="F69" s="48"/>
      <c r="G69" s="48"/>
      <c r="H69" s="47">
        <f>C69+D69+E69+G69</f>
        <v>6279.78</v>
      </c>
    </row>
    <row r="70" spans="1:9" ht="33" x14ac:dyDescent="0.25">
      <c r="A70" s="21">
        <v>42</v>
      </c>
      <c r="B70" s="21" t="s">
        <v>98</v>
      </c>
      <c r="C70" s="22">
        <f>C71+C72+C73</f>
        <v>0</v>
      </c>
      <c r="D70" s="23">
        <f>D71</f>
        <v>0</v>
      </c>
      <c r="E70" s="23">
        <f>E71</f>
        <v>11995</v>
      </c>
      <c r="F70" s="22">
        <f>F71+F72+F73</f>
        <v>58873.539999999994</v>
      </c>
      <c r="G70" s="23">
        <f>G71</f>
        <v>0</v>
      </c>
      <c r="H70" s="23">
        <f>H71+H72+H73</f>
        <v>70868.539999999994</v>
      </c>
    </row>
    <row r="71" spans="1:9" ht="25.5" customHeight="1" x14ac:dyDescent="0.3">
      <c r="A71" s="24">
        <v>4221</v>
      </c>
      <c r="B71" s="25" t="s">
        <v>99</v>
      </c>
      <c r="C71" s="27">
        <v>0</v>
      </c>
      <c r="D71" s="27">
        <v>0</v>
      </c>
      <c r="E71" s="36">
        <v>11995</v>
      </c>
      <c r="F71" s="37">
        <v>38018.75</v>
      </c>
      <c r="G71" s="27"/>
      <c r="H71" s="27">
        <f>C71+D71+E71+F71+G71</f>
        <v>50013.75</v>
      </c>
    </row>
    <row r="72" spans="1:9" ht="19.5" customHeight="1" x14ac:dyDescent="0.3">
      <c r="A72" s="24">
        <v>4222</v>
      </c>
      <c r="B72" s="25" t="s">
        <v>100</v>
      </c>
      <c r="C72" s="27">
        <v>0</v>
      </c>
      <c r="D72" s="27"/>
      <c r="E72" s="35"/>
      <c r="F72" s="37">
        <v>8816.99</v>
      </c>
      <c r="G72" s="27"/>
      <c r="H72" s="27">
        <f>C72+D72+E72+F72+G72</f>
        <v>8816.99</v>
      </c>
    </row>
    <row r="73" spans="1:9" ht="19.5" customHeight="1" x14ac:dyDescent="0.3">
      <c r="A73" s="24">
        <v>4262</v>
      </c>
      <c r="B73" s="25" t="s">
        <v>101</v>
      </c>
      <c r="C73" s="27">
        <v>0</v>
      </c>
      <c r="D73" s="27">
        <v>0</v>
      </c>
      <c r="E73" s="35"/>
      <c r="F73" s="37">
        <v>12037.8</v>
      </c>
      <c r="G73" s="27"/>
      <c r="H73" s="27">
        <f>C73+D73+E73+F73+G73</f>
        <v>12037.8</v>
      </c>
      <c r="I73" s="42">
        <f>H27+H35+H63+H67+H70</f>
        <v>3431785.2319999998</v>
      </c>
    </row>
    <row r="76" spans="1:9" ht="16.5" x14ac:dyDescent="0.3">
      <c r="B76" s="57" t="s">
        <v>128</v>
      </c>
    </row>
    <row r="77" spans="1:9" ht="16.5" x14ac:dyDescent="0.3">
      <c r="B77" s="57" t="s">
        <v>129</v>
      </c>
    </row>
    <row r="78" spans="1:9" ht="16.5" x14ac:dyDescent="0.3">
      <c r="B78" s="57" t="s">
        <v>130</v>
      </c>
    </row>
    <row r="79" spans="1:9" ht="16.5" x14ac:dyDescent="0.3">
      <c r="B79" s="57" t="s">
        <v>131</v>
      </c>
    </row>
    <row r="82" spans="3:5" x14ac:dyDescent="0.25">
      <c r="C82" t="s">
        <v>132</v>
      </c>
      <c r="E82" s="58">
        <v>89305.3</v>
      </c>
    </row>
    <row r="83" spans="3:5" x14ac:dyDescent="0.25">
      <c r="C83" t="s">
        <v>133</v>
      </c>
      <c r="E83" s="58">
        <v>3681.01</v>
      </c>
    </row>
    <row r="84" spans="3:5" x14ac:dyDescent="0.25">
      <c r="C84" t="s">
        <v>134</v>
      </c>
      <c r="E84" s="58">
        <v>2189.5100000000002</v>
      </c>
    </row>
  </sheetData>
  <protectedRanges>
    <protectedRange sqref="H26:H67 H70:H73 H6:H20" name="Range2"/>
  </protectedRanges>
  <mergeCells count="10">
    <mergeCell ref="B1:H1"/>
    <mergeCell ref="B23:H23"/>
    <mergeCell ref="A24:A25"/>
    <mergeCell ref="B24:B25"/>
    <mergeCell ref="C24:C25"/>
    <mergeCell ref="D24:D25"/>
    <mergeCell ref="E24:E25"/>
    <mergeCell ref="F24:F25"/>
    <mergeCell ref="G24:G25"/>
    <mergeCell ref="H24:H25"/>
  </mergeCells>
  <pageMargins left="0.7" right="0.7" top="0.75" bottom="0.75" header="0.3" footer="0.3"/>
  <pageSetup paperSize="9" scale="6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Julijeta Vugrinec</dc:creator>
  <cp:lastModifiedBy>Korisnik</cp:lastModifiedBy>
  <cp:lastPrinted>2021-01-27T08:27:59Z</cp:lastPrinted>
  <dcterms:created xsi:type="dcterms:W3CDTF">2018-04-26T08:38:14Z</dcterms:created>
  <dcterms:modified xsi:type="dcterms:W3CDTF">2021-01-27T08:33:16Z</dcterms:modified>
</cp:coreProperties>
</file>